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9"/>
  <workbookPr defaultThemeVersion="124226"/>
  <mc:AlternateContent xmlns:mc="http://schemas.openxmlformats.org/markup-compatibility/2006">
    <mc:Choice Requires="x15">
      <x15ac:absPath xmlns:x15ac="http://schemas.microsoft.com/office/spreadsheetml/2010/11/ac" url="/Users/helencuin/Dropbox/JO Shared Area/UNC DSC (CDSP)/Change Management Committee/2018/e 11 April/Material for Meeting/"/>
    </mc:Choice>
  </mc:AlternateContent>
  <xr:revisionPtr revIDLastSave="0" documentId="8_{EE180EC8-5432-E348-86F8-0EEFBA5D0395}" xr6:coauthVersionLast="31" xr6:coauthVersionMax="31" xr10:uidLastSave="{00000000-0000-0000-0000-000000000000}"/>
  <bookViews>
    <workbookView xWindow="1100" yWindow="460" windowWidth="18760" windowHeight="11040" xr2:uid="{00000000-000D-0000-FFFF-FFFF00000000}"/>
  </bookViews>
  <sheets>
    <sheet name="R&amp;N POAP" sheetId="5" r:id="rId1"/>
    <sheet name="R&amp;N_2yr_view" sheetId="2" r:id="rId2"/>
    <sheet name="R&amp;N_Live_Changes" sheetId="1" r:id="rId3"/>
    <sheet name="Sheet4" sheetId="4" state="hidden" r:id="rId4"/>
  </sheets>
  <externalReferences>
    <externalReference r:id="rId5"/>
  </externalReferences>
  <definedNames>
    <definedName name="_xlnm._FilterDatabase" localSheetId="2" hidden="1">'R&amp;N_Live_Changes'!$A$1:$AV$81</definedName>
    <definedName name="_xlnm.Print_Area" localSheetId="0">'R&amp;N POAP'!$A$1:$U$46</definedName>
    <definedName name="_xlnm.Print_Area" localSheetId="1">'R&amp;N_2yr_view'!$A$1:$Q$39</definedName>
  </definedNames>
  <calcPr calcId="162913"/>
  <pivotCaches>
    <pivotCache cacheId="0" r:id="rId6"/>
  </pivotCaches>
</workbook>
</file>

<file path=xl/calcChain.xml><?xml version="1.0" encoding="utf-8"?>
<calcChain xmlns="http://schemas.openxmlformats.org/spreadsheetml/2006/main">
  <c r="T25" i="2" l="1"/>
  <c r="AV81" i="1" l="1"/>
  <c r="AU81" i="1"/>
  <c r="AT81" i="1"/>
  <c r="AS81" i="1"/>
  <c r="AR81" i="1"/>
  <c r="AQ81" i="1"/>
  <c r="AP81" i="1"/>
  <c r="AO81" i="1"/>
  <c r="AN81" i="1"/>
  <c r="AM81" i="1"/>
  <c r="AI81" i="1"/>
  <c r="AH81" i="1"/>
  <c r="AG81" i="1"/>
  <c r="Y81" i="1"/>
  <c r="T81" i="1"/>
  <c r="R81" i="1"/>
  <c r="P81" i="1"/>
  <c r="O81" i="1"/>
  <c r="M81" i="1"/>
  <c r="L81" i="1"/>
  <c r="J81" i="1"/>
  <c r="I81" i="1"/>
  <c r="H81" i="1"/>
  <c r="G81" i="1"/>
  <c r="B81" i="1" s="1"/>
  <c r="F81" i="1"/>
  <c r="S81" i="1" s="1"/>
  <c r="E81" i="1"/>
  <c r="D81" i="1"/>
  <c r="AV80" i="1"/>
  <c r="AU80" i="1"/>
  <c r="AT80" i="1"/>
  <c r="AS80" i="1"/>
  <c r="AR80" i="1"/>
  <c r="AQ80" i="1"/>
  <c r="AP80" i="1"/>
  <c r="AO80" i="1"/>
  <c r="AN80" i="1"/>
  <c r="AM80" i="1"/>
  <c r="AI80" i="1"/>
  <c r="AH80" i="1"/>
  <c r="AG80" i="1"/>
  <c r="Y80" i="1"/>
  <c r="T80" i="1"/>
  <c r="R80" i="1"/>
  <c r="P80" i="1"/>
  <c r="O80" i="1"/>
  <c r="M80" i="1"/>
  <c r="L80" i="1"/>
  <c r="J80" i="1"/>
  <c r="I80" i="1"/>
  <c r="H80" i="1"/>
  <c r="G80" i="1"/>
  <c r="B80" i="1" s="1"/>
  <c r="F80" i="1"/>
  <c r="AK80" i="1" s="1"/>
  <c r="E80" i="1"/>
  <c r="D80" i="1"/>
  <c r="AV79" i="1"/>
  <c r="AU79" i="1"/>
  <c r="AT79" i="1"/>
  <c r="AS79" i="1"/>
  <c r="AR79" i="1"/>
  <c r="AQ79" i="1"/>
  <c r="AP79" i="1"/>
  <c r="AO79" i="1"/>
  <c r="AN79" i="1"/>
  <c r="AM79" i="1"/>
  <c r="AI79" i="1"/>
  <c r="AH79" i="1"/>
  <c r="AG79" i="1"/>
  <c r="Y79" i="1"/>
  <c r="T79" i="1"/>
  <c r="R79" i="1"/>
  <c r="P79" i="1"/>
  <c r="O79" i="1"/>
  <c r="M79" i="1"/>
  <c r="L79" i="1"/>
  <c r="J79" i="1"/>
  <c r="I79" i="1"/>
  <c r="H79" i="1"/>
  <c r="G79" i="1"/>
  <c r="B79" i="1" s="1"/>
  <c r="F79" i="1"/>
  <c r="AE79" i="1" s="1"/>
  <c r="E79" i="1"/>
  <c r="D79" i="1"/>
  <c r="AV78" i="1"/>
  <c r="AU78" i="1"/>
  <c r="AT78" i="1"/>
  <c r="AS78" i="1"/>
  <c r="AR78" i="1"/>
  <c r="AQ78" i="1"/>
  <c r="AP78" i="1"/>
  <c r="AO78" i="1"/>
  <c r="AN78" i="1"/>
  <c r="AM78" i="1"/>
  <c r="AI78" i="1"/>
  <c r="AH78" i="1"/>
  <c r="AG78" i="1"/>
  <c r="Y78" i="1"/>
  <c r="T78" i="1"/>
  <c r="R78" i="1"/>
  <c r="P78" i="1"/>
  <c r="O78" i="1"/>
  <c r="M78" i="1"/>
  <c r="L78" i="1"/>
  <c r="J78" i="1"/>
  <c r="I78" i="1"/>
  <c r="H78" i="1"/>
  <c r="G78" i="1"/>
  <c r="B78" i="1" s="1"/>
  <c r="F78" i="1"/>
  <c r="E78" i="1"/>
  <c r="D78" i="1"/>
  <c r="AV77" i="1"/>
  <c r="AU77" i="1"/>
  <c r="AT77" i="1"/>
  <c r="AS77" i="1"/>
  <c r="AR77" i="1"/>
  <c r="AQ77" i="1"/>
  <c r="AP77" i="1"/>
  <c r="AO77" i="1"/>
  <c r="AN77" i="1"/>
  <c r="AM77" i="1"/>
  <c r="AI77" i="1"/>
  <c r="AH77" i="1"/>
  <c r="AG77" i="1"/>
  <c r="Y77" i="1"/>
  <c r="T77" i="1"/>
  <c r="R77" i="1"/>
  <c r="P77" i="1"/>
  <c r="O77" i="1"/>
  <c r="M77" i="1"/>
  <c r="L77" i="1"/>
  <c r="J77" i="1"/>
  <c r="I77" i="1"/>
  <c r="H77" i="1"/>
  <c r="G77" i="1"/>
  <c r="B77" i="1" s="1"/>
  <c r="F77" i="1"/>
  <c r="U77" i="1" s="1"/>
  <c r="E77" i="1"/>
  <c r="D77" i="1"/>
  <c r="AV76" i="1"/>
  <c r="AU76" i="1"/>
  <c r="AT76" i="1"/>
  <c r="AS76" i="1"/>
  <c r="AR76" i="1"/>
  <c r="AQ76" i="1"/>
  <c r="AP76" i="1"/>
  <c r="AO76" i="1"/>
  <c r="AN76" i="1"/>
  <c r="AM76" i="1"/>
  <c r="AI76" i="1"/>
  <c r="AH76" i="1"/>
  <c r="AG76" i="1"/>
  <c r="Y76" i="1"/>
  <c r="T76" i="1"/>
  <c r="R76" i="1"/>
  <c r="P76" i="1"/>
  <c r="O76" i="1"/>
  <c r="M76" i="1"/>
  <c r="L76" i="1"/>
  <c r="J76" i="1"/>
  <c r="I76" i="1"/>
  <c r="H76" i="1"/>
  <c r="G76" i="1"/>
  <c r="B76" i="1" s="1"/>
  <c r="F76" i="1"/>
  <c r="E76" i="1"/>
  <c r="D76" i="1"/>
  <c r="AV75" i="1"/>
  <c r="AU75" i="1"/>
  <c r="AT75" i="1"/>
  <c r="AS75" i="1"/>
  <c r="AR75" i="1"/>
  <c r="AQ75" i="1"/>
  <c r="AP75" i="1"/>
  <c r="AO75" i="1"/>
  <c r="AN75" i="1"/>
  <c r="AM75" i="1"/>
  <c r="AI75" i="1"/>
  <c r="AH75" i="1"/>
  <c r="AG75" i="1"/>
  <c r="Y75" i="1"/>
  <c r="T75" i="1"/>
  <c r="R75" i="1"/>
  <c r="P75" i="1"/>
  <c r="O75" i="1"/>
  <c r="M75" i="1"/>
  <c r="L75" i="1"/>
  <c r="J75" i="1"/>
  <c r="I75" i="1"/>
  <c r="H75" i="1"/>
  <c r="G75" i="1"/>
  <c r="B75" i="1" s="1"/>
  <c r="F75" i="1"/>
  <c r="E75" i="1"/>
  <c r="D75" i="1"/>
  <c r="AV74" i="1"/>
  <c r="AU74" i="1"/>
  <c r="AT74" i="1"/>
  <c r="AS74" i="1"/>
  <c r="AR74" i="1"/>
  <c r="AQ74" i="1"/>
  <c r="AP74" i="1"/>
  <c r="AO74" i="1"/>
  <c r="AN74" i="1"/>
  <c r="AM74" i="1"/>
  <c r="AI74" i="1"/>
  <c r="AH74" i="1"/>
  <c r="AG74" i="1"/>
  <c r="Y74" i="1"/>
  <c r="T74" i="1"/>
  <c r="R74" i="1"/>
  <c r="P74" i="1"/>
  <c r="O74" i="1"/>
  <c r="M74" i="1"/>
  <c r="L74" i="1"/>
  <c r="J74" i="1"/>
  <c r="I74" i="1"/>
  <c r="H74" i="1"/>
  <c r="G74" i="1"/>
  <c r="B74" i="1" s="1"/>
  <c r="F74" i="1"/>
  <c r="E74" i="1"/>
  <c r="D74" i="1"/>
  <c r="AV73" i="1"/>
  <c r="AU73" i="1"/>
  <c r="AT73" i="1"/>
  <c r="AS73" i="1"/>
  <c r="AR73" i="1"/>
  <c r="AQ73" i="1"/>
  <c r="AP73" i="1"/>
  <c r="AO73" i="1"/>
  <c r="AN73" i="1"/>
  <c r="AM73" i="1"/>
  <c r="AI73" i="1"/>
  <c r="AH73" i="1"/>
  <c r="AG73" i="1"/>
  <c r="Y73" i="1"/>
  <c r="T73" i="1"/>
  <c r="R73" i="1"/>
  <c r="P73" i="1"/>
  <c r="O73" i="1"/>
  <c r="M73" i="1"/>
  <c r="L73" i="1"/>
  <c r="J73" i="1"/>
  <c r="I73" i="1"/>
  <c r="H73" i="1"/>
  <c r="G73" i="1"/>
  <c r="B73" i="1" s="1"/>
  <c r="F73" i="1"/>
  <c r="E73" i="1"/>
  <c r="D73" i="1"/>
  <c r="AV72" i="1"/>
  <c r="AU72" i="1"/>
  <c r="AT72" i="1"/>
  <c r="AS72" i="1"/>
  <c r="AR72" i="1"/>
  <c r="AQ72" i="1"/>
  <c r="AP72" i="1"/>
  <c r="AO72" i="1"/>
  <c r="AN72" i="1"/>
  <c r="AM72" i="1"/>
  <c r="AI72" i="1"/>
  <c r="AH72" i="1"/>
  <c r="AG72" i="1"/>
  <c r="Y72" i="1"/>
  <c r="T72" i="1"/>
  <c r="R72" i="1"/>
  <c r="P72" i="1"/>
  <c r="O72" i="1"/>
  <c r="M72" i="1"/>
  <c r="L72" i="1"/>
  <c r="J72" i="1"/>
  <c r="I72" i="1"/>
  <c r="H72" i="1"/>
  <c r="G72" i="1"/>
  <c r="B72" i="1" s="1"/>
  <c r="F72" i="1"/>
  <c r="V72" i="1" s="1"/>
  <c r="E72" i="1"/>
  <c r="D72" i="1"/>
  <c r="AV71" i="1"/>
  <c r="AU71" i="1"/>
  <c r="AT71" i="1"/>
  <c r="AS71" i="1"/>
  <c r="AR71" i="1"/>
  <c r="AQ71" i="1"/>
  <c r="AP71" i="1"/>
  <c r="AO71" i="1"/>
  <c r="AN71" i="1"/>
  <c r="AM71" i="1"/>
  <c r="AI71" i="1"/>
  <c r="AH71" i="1"/>
  <c r="AG71" i="1"/>
  <c r="Y71" i="1"/>
  <c r="T71" i="1"/>
  <c r="R71" i="1"/>
  <c r="P71" i="1"/>
  <c r="O71" i="1"/>
  <c r="M71" i="1"/>
  <c r="L71" i="1"/>
  <c r="J71" i="1"/>
  <c r="I71" i="1"/>
  <c r="H71" i="1"/>
  <c r="G71" i="1"/>
  <c r="B71" i="1" s="1"/>
  <c r="F71" i="1"/>
  <c r="E71" i="1"/>
  <c r="D71" i="1"/>
  <c r="AV70" i="1"/>
  <c r="AU70" i="1"/>
  <c r="AT70" i="1"/>
  <c r="AS70" i="1"/>
  <c r="AR70" i="1"/>
  <c r="AQ70" i="1"/>
  <c r="AP70" i="1"/>
  <c r="AO70" i="1"/>
  <c r="AN70" i="1"/>
  <c r="AM70" i="1"/>
  <c r="AI70" i="1"/>
  <c r="AH70" i="1"/>
  <c r="AG70" i="1"/>
  <c r="Y70" i="1"/>
  <c r="T70" i="1"/>
  <c r="R70" i="1"/>
  <c r="P70" i="1"/>
  <c r="O70" i="1"/>
  <c r="M70" i="1"/>
  <c r="L70" i="1"/>
  <c r="J70" i="1"/>
  <c r="I70" i="1"/>
  <c r="H70" i="1"/>
  <c r="G70" i="1"/>
  <c r="B70" i="1" s="1"/>
  <c r="F70" i="1"/>
  <c r="Q70" i="1" s="1"/>
  <c r="E70" i="1"/>
  <c r="D70" i="1"/>
  <c r="AV69" i="1"/>
  <c r="AU69" i="1"/>
  <c r="AT69" i="1"/>
  <c r="AS69" i="1"/>
  <c r="AR69" i="1"/>
  <c r="AQ69" i="1"/>
  <c r="AP69" i="1"/>
  <c r="AO69" i="1"/>
  <c r="AN69" i="1"/>
  <c r="AM69" i="1"/>
  <c r="AI69" i="1"/>
  <c r="AH69" i="1"/>
  <c r="AG69" i="1"/>
  <c r="Y69" i="1"/>
  <c r="T69" i="1"/>
  <c r="R69" i="1"/>
  <c r="P69" i="1"/>
  <c r="O69" i="1"/>
  <c r="M69" i="1"/>
  <c r="L69" i="1"/>
  <c r="J69" i="1"/>
  <c r="I69" i="1"/>
  <c r="H69" i="1"/>
  <c r="G69" i="1"/>
  <c r="B69" i="1" s="1"/>
  <c r="F69" i="1"/>
  <c r="E69" i="1"/>
  <c r="D69" i="1"/>
  <c r="AV68" i="1"/>
  <c r="AU68" i="1"/>
  <c r="AT68" i="1"/>
  <c r="AS68" i="1"/>
  <c r="AR68" i="1"/>
  <c r="AQ68" i="1"/>
  <c r="AP68" i="1"/>
  <c r="AO68" i="1"/>
  <c r="AN68" i="1"/>
  <c r="AM68" i="1"/>
  <c r="AI68" i="1"/>
  <c r="AH68" i="1"/>
  <c r="AG68" i="1"/>
  <c r="Y68" i="1"/>
  <c r="T68" i="1"/>
  <c r="R68" i="1"/>
  <c r="P68" i="1"/>
  <c r="O68" i="1"/>
  <c r="M68" i="1"/>
  <c r="L68" i="1"/>
  <c r="J68" i="1"/>
  <c r="I68" i="1"/>
  <c r="H68" i="1"/>
  <c r="G68" i="1"/>
  <c r="B68" i="1" s="1"/>
  <c r="F68" i="1"/>
  <c r="E68" i="1"/>
  <c r="D68" i="1"/>
  <c r="AV67" i="1"/>
  <c r="AU67" i="1"/>
  <c r="AT67" i="1"/>
  <c r="AS67" i="1"/>
  <c r="AR67" i="1"/>
  <c r="AQ67" i="1"/>
  <c r="AP67" i="1"/>
  <c r="AO67" i="1"/>
  <c r="AN67" i="1"/>
  <c r="AM67" i="1"/>
  <c r="AI67" i="1"/>
  <c r="AH67" i="1"/>
  <c r="AG67" i="1"/>
  <c r="Y67" i="1"/>
  <c r="T67" i="1"/>
  <c r="R67" i="1"/>
  <c r="P67" i="1"/>
  <c r="O67" i="1"/>
  <c r="M67" i="1"/>
  <c r="L67" i="1"/>
  <c r="J67" i="1"/>
  <c r="I67" i="1"/>
  <c r="H67" i="1"/>
  <c r="G67" i="1"/>
  <c r="B67" i="1" s="1"/>
  <c r="F67" i="1"/>
  <c r="AL67" i="1" s="1"/>
  <c r="E67" i="1"/>
  <c r="D67" i="1"/>
  <c r="AV66" i="1"/>
  <c r="AU66" i="1"/>
  <c r="AT66" i="1"/>
  <c r="AS66" i="1"/>
  <c r="AR66" i="1"/>
  <c r="AQ66" i="1"/>
  <c r="AP66" i="1"/>
  <c r="AO66" i="1"/>
  <c r="AN66" i="1"/>
  <c r="AM66" i="1"/>
  <c r="AI66" i="1"/>
  <c r="AH66" i="1"/>
  <c r="AG66" i="1"/>
  <c r="Y66" i="1"/>
  <c r="T66" i="1"/>
  <c r="R66" i="1"/>
  <c r="P66" i="1"/>
  <c r="O66" i="1"/>
  <c r="M66" i="1"/>
  <c r="L66" i="1"/>
  <c r="J66" i="1"/>
  <c r="I66" i="1"/>
  <c r="H66" i="1"/>
  <c r="G66" i="1"/>
  <c r="B66" i="1" s="1"/>
  <c r="F66" i="1"/>
  <c r="W66" i="1" s="1"/>
  <c r="E66" i="1"/>
  <c r="D66" i="1"/>
  <c r="AV65" i="1"/>
  <c r="AU65" i="1"/>
  <c r="AT65" i="1"/>
  <c r="AS65" i="1"/>
  <c r="AR65" i="1"/>
  <c r="AQ65" i="1"/>
  <c r="AP65" i="1"/>
  <c r="AO65" i="1"/>
  <c r="AN65" i="1"/>
  <c r="AM65" i="1"/>
  <c r="AI65" i="1"/>
  <c r="AH65" i="1"/>
  <c r="AG65" i="1"/>
  <c r="Y65" i="1"/>
  <c r="T65" i="1"/>
  <c r="R65" i="1"/>
  <c r="P65" i="1"/>
  <c r="O65" i="1"/>
  <c r="M65" i="1"/>
  <c r="L65" i="1"/>
  <c r="J65" i="1"/>
  <c r="I65" i="1"/>
  <c r="H65" i="1"/>
  <c r="G65" i="1"/>
  <c r="B65" i="1" s="1"/>
  <c r="F65" i="1"/>
  <c r="AJ65" i="1" s="1"/>
  <c r="E65" i="1"/>
  <c r="D65" i="1"/>
  <c r="AV64" i="1"/>
  <c r="AU64" i="1"/>
  <c r="AT64" i="1"/>
  <c r="AS64" i="1"/>
  <c r="AR64" i="1"/>
  <c r="AQ64" i="1"/>
  <c r="AP64" i="1"/>
  <c r="AO64" i="1"/>
  <c r="AN64" i="1"/>
  <c r="AM64" i="1"/>
  <c r="AI64" i="1"/>
  <c r="AH64" i="1"/>
  <c r="AG64" i="1"/>
  <c r="Y64" i="1"/>
  <c r="T64" i="1"/>
  <c r="R64" i="1"/>
  <c r="P64" i="1"/>
  <c r="O64" i="1"/>
  <c r="M64" i="1"/>
  <c r="L64" i="1"/>
  <c r="J64" i="1"/>
  <c r="I64" i="1"/>
  <c r="H64" i="1"/>
  <c r="G64" i="1"/>
  <c r="B64" i="1" s="1"/>
  <c r="F64" i="1"/>
  <c r="E64" i="1"/>
  <c r="D64" i="1"/>
  <c r="AV63" i="1"/>
  <c r="AU63" i="1"/>
  <c r="AT63" i="1"/>
  <c r="AS63" i="1"/>
  <c r="AR63" i="1"/>
  <c r="AQ63" i="1"/>
  <c r="AP63" i="1"/>
  <c r="AO63" i="1"/>
  <c r="AN63" i="1"/>
  <c r="AM63" i="1"/>
  <c r="AI63" i="1"/>
  <c r="AH63" i="1"/>
  <c r="AG63" i="1"/>
  <c r="Y63" i="1"/>
  <c r="T63" i="1"/>
  <c r="R63" i="1"/>
  <c r="P63" i="1"/>
  <c r="O63" i="1"/>
  <c r="M63" i="1"/>
  <c r="L63" i="1"/>
  <c r="J63" i="1"/>
  <c r="I63" i="1"/>
  <c r="H63" i="1"/>
  <c r="G63" i="1"/>
  <c r="B63" i="1" s="1"/>
  <c r="F63" i="1"/>
  <c r="S63" i="1" s="1"/>
  <c r="E63" i="1"/>
  <c r="D63" i="1"/>
  <c r="AV62" i="1"/>
  <c r="AU62" i="1"/>
  <c r="AT62" i="1"/>
  <c r="AS62" i="1"/>
  <c r="AR62" i="1"/>
  <c r="AQ62" i="1"/>
  <c r="AP62" i="1"/>
  <c r="AO62" i="1"/>
  <c r="AN62" i="1"/>
  <c r="AM62" i="1"/>
  <c r="AI62" i="1"/>
  <c r="AH62" i="1"/>
  <c r="AG62" i="1"/>
  <c r="Y62" i="1"/>
  <c r="T62" i="1"/>
  <c r="R62" i="1"/>
  <c r="P62" i="1"/>
  <c r="O62" i="1"/>
  <c r="M62" i="1"/>
  <c r="L62" i="1"/>
  <c r="J62" i="1"/>
  <c r="I62" i="1"/>
  <c r="H62" i="1"/>
  <c r="G62" i="1"/>
  <c r="B62" i="1" s="1"/>
  <c r="F62" i="1"/>
  <c r="E62" i="1"/>
  <c r="D62" i="1"/>
  <c r="AV61" i="1"/>
  <c r="AU61" i="1"/>
  <c r="AT61" i="1"/>
  <c r="AS61" i="1"/>
  <c r="AR61" i="1"/>
  <c r="AQ61" i="1"/>
  <c r="AP61" i="1"/>
  <c r="AO61" i="1"/>
  <c r="AN61" i="1"/>
  <c r="AM61" i="1"/>
  <c r="AI61" i="1"/>
  <c r="AH61" i="1"/>
  <c r="AG61" i="1"/>
  <c r="Y61" i="1"/>
  <c r="T61" i="1"/>
  <c r="R61" i="1"/>
  <c r="P61" i="1"/>
  <c r="O61" i="1"/>
  <c r="M61" i="1"/>
  <c r="L61" i="1"/>
  <c r="J61" i="1"/>
  <c r="I61" i="1"/>
  <c r="H61" i="1"/>
  <c r="G61" i="1"/>
  <c r="B61" i="1" s="1"/>
  <c r="F61" i="1"/>
  <c r="E61" i="1"/>
  <c r="D61" i="1"/>
  <c r="AV60" i="1"/>
  <c r="AU60" i="1"/>
  <c r="AT60" i="1"/>
  <c r="AS60" i="1"/>
  <c r="AR60" i="1"/>
  <c r="AQ60" i="1"/>
  <c r="AP60" i="1"/>
  <c r="AO60" i="1"/>
  <c r="AN60" i="1"/>
  <c r="AM60" i="1"/>
  <c r="AI60" i="1"/>
  <c r="AH60" i="1"/>
  <c r="AG60" i="1"/>
  <c r="Y60" i="1"/>
  <c r="T60" i="1"/>
  <c r="R60" i="1"/>
  <c r="P60" i="1"/>
  <c r="O60" i="1"/>
  <c r="M60" i="1"/>
  <c r="L60" i="1"/>
  <c r="J60" i="1"/>
  <c r="I60" i="1"/>
  <c r="H60" i="1"/>
  <c r="G60" i="1"/>
  <c r="B60" i="1" s="1"/>
  <c r="F60" i="1"/>
  <c r="E60" i="1"/>
  <c r="D60" i="1"/>
  <c r="AV59" i="1"/>
  <c r="AU59" i="1"/>
  <c r="AT59" i="1"/>
  <c r="AS59" i="1"/>
  <c r="AR59" i="1"/>
  <c r="AQ59" i="1"/>
  <c r="AP59" i="1"/>
  <c r="AO59" i="1"/>
  <c r="AN59" i="1"/>
  <c r="AM59" i="1"/>
  <c r="AI59" i="1"/>
  <c r="AH59" i="1"/>
  <c r="AG59" i="1"/>
  <c r="Y59" i="1"/>
  <c r="T59" i="1"/>
  <c r="R59" i="1"/>
  <c r="P59" i="1"/>
  <c r="O59" i="1"/>
  <c r="M59" i="1"/>
  <c r="L59" i="1"/>
  <c r="J59" i="1"/>
  <c r="I59" i="1"/>
  <c r="H59" i="1"/>
  <c r="G59" i="1"/>
  <c r="B59" i="1" s="1"/>
  <c r="F59" i="1"/>
  <c r="AE59" i="1" s="1"/>
  <c r="E59" i="1"/>
  <c r="D59" i="1"/>
  <c r="AV58" i="1"/>
  <c r="AU58" i="1"/>
  <c r="AT58" i="1"/>
  <c r="AS58" i="1"/>
  <c r="AR58" i="1"/>
  <c r="AQ58" i="1"/>
  <c r="AP58" i="1"/>
  <c r="AO58" i="1"/>
  <c r="AN58" i="1"/>
  <c r="AM58" i="1"/>
  <c r="AI58" i="1"/>
  <c r="AH58" i="1"/>
  <c r="AG58" i="1"/>
  <c r="Y58" i="1"/>
  <c r="T58" i="1"/>
  <c r="R58" i="1"/>
  <c r="P58" i="1"/>
  <c r="O58" i="1"/>
  <c r="M58" i="1"/>
  <c r="L58" i="1"/>
  <c r="J58" i="1"/>
  <c r="I58" i="1"/>
  <c r="H58" i="1"/>
  <c r="G58" i="1"/>
  <c r="B58" i="1" s="1"/>
  <c r="F58" i="1"/>
  <c r="AL58" i="1" s="1"/>
  <c r="E58" i="1"/>
  <c r="D58" i="1"/>
  <c r="AV57" i="1"/>
  <c r="AU57" i="1"/>
  <c r="AT57" i="1"/>
  <c r="AS57" i="1"/>
  <c r="AR57" i="1"/>
  <c r="AQ57" i="1"/>
  <c r="AP57" i="1"/>
  <c r="AO57" i="1"/>
  <c r="AN57" i="1"/>
  <c r="AM57" i="1"/>
  <c r="AI57" i="1"/>
  <c r="AH57" i="1"/>
  <c r="AG57" i="1"/>
  <c r="Y57" i="1"/>
  <c r="T57" i="1"/>
  <c r="R57" i="1"/>
  <c r="P57" i="1"/>
  <c r="O57" i="1"/>
  <c r="M57" i="1"/>
  <c r="L57" i="1"/>
  <c r="J57" i="1"/>
  <c r="I57" i="1"/>
  <c r="H57" i="1"/>
  <c r="G57" i="1"/>
  <c r="B57" i="1" s="1"/>
  <c r="F57" i="1"/>
  <c r="AL57" i="1" s="1"/>
  <c r="E57" i="1"/>
  <c r="D57" i="1"/>
  <c r="AV56" i="1"/>
  <c r="AU56" i="1"/>
  <c r="AT56" i="1"/>
  <c r="AS56" i="1"/>
  <c r="AR56" i="1"/>
  <c r="AQ56" i="1"/>
  <c r="AP56" i="1"/>
  <c r="AO56" i="1"/>
  <c r="AN56" i="1"/>
  <c r="AM56" i="1"/>
  <c r="AI56" i="1"/>
  <c r="AH56" i="1"/>
  <c r="AG56" i="1"/>
  <c r="Y56" i="1"/>
  <c r="T56" i="1"/>
  <c r="R56" i="1"/>
  <c r="P56" i="1"/>
  <c r="O56" i="1"/>
  <c r="M56" i="1"/>
  <c r="L56" i="1"/>
  <c r="J56" i="1"/>
  <c r="I56" i="1"/>
  <c r="H56" i="1"/>
  <c r="G56" i="1"/>
  <c r="B56" i="1" s="1"/>
  <c r="F56" i="1"/>
  <c r="E56" i="1"/>
  <c r="D56" i="1"/>
  <c r="AV55" i="1"/>
  <c r="AU55" i="1"/>
  <c r="AT55" i="1"/>
  <c r="AS55" i="1"/>
  <c r="AR55" i="1"/>
  <c r="AQ55" i="1"/>
  <c r="AP55" i="1"/>
  <c r="AO55" i="1"/>
  <c r="AN55" i="1"/>
  <c r="AM55" i="1"/>
  <c r="AI55" i="1"/>
  <c r="AH55" i="1"/>
  <c r="AG55" i="1"/>
  <c r="Y55" i="1"/>
  <c r="T55" i="1"/>
  <c r="R55" i="1"/>
  <c r="P55" i="1"/>
  <c r="O55" i="1"/>
  <c r="M55" i="1"/>
  <c r="L55" i="1"/>
  <c r="J55" i="1"/>
  <c r="I55" i="1"/>
  <c r="H55" i="1"/>
  <c r="G55" i="1"/>
  <c r="B55" i="1" s="1"/>
  <c r="F55" i="1"/>
  <c r="AE55" i="1" s="1"/>
  <c r="E55" i="1"/>
  <c r="D55" i="1"/>
  <c r="AV54" i="1"/>
  <c r="AU54" i="1"/>
  <c r="AT54" i="1"/>
  <c r="AS54" i="1"/>
  <c r="AR54" i="1"/>
  <c r="AQ54" i="1"/>
  <c r="AP54" i="1"/>
  <c r="AO54" i="1"/>
  <c r="AN54" i="1"/>
  <c r="AM54" i="1"/>
  <c r="AI54" i="1"/>
  <c r="AH54" i="1"/>
  <c r="AG54" i="1"/>
  <c r="Y54" i="1"/>
  <c r="T54" i="1"/>
  <c r="R54" i="1"/>
  <c r="P54" i="1"/>
  <c r="O54" i="1"/>
  <c r="M54" i="1"/>
  <c r="L54" i="1"/>
  <c r="J54" i="1"/>
  <c r="I54" i="1"/>
  <c r="H54" i="1"/>
  <c r="G54" i="1"/>
  <c r="B54" i="1" s="1"/>
  <c r="F54" i="1"/>
  <c r="E54" i="1"/>
  <c r="D54" i="1"/>
  <c r="AV53" i="1"/>
  <c r="AU53" i="1"/>
  <c r="AT53" i="1"/>
  <c r="AS53" i="1"/>
  <c r="AR53" i="1"/>
  <c r="AQ53" i="1"/>
  <c r="AP53" i="1"/>
  <c r="AO53" i="1"/>
  <c r="AN53" i="1"/>
  <c r="AM53" i="1"/>
  <c r="AI53" i="1"/>
  <c r="AH53" i="1"/>
  <c r="AG53" i="1"/>
  <c r="Y53" i="1"/>
  <c r="T53" i="1"/>
  <c r="R53" i="1"/>
  <c r="P53" i="1"/>
  <c r="O53" i="1"/>
  <c r="M53" i="1"/>
  <c r="L53" i="1"/>
  <c r="J53" i="1"/>
  <c r="I53" i="1"/>
  <c r="H53" i="1"/>
  <c r="G53" i="1"/>
  <c r="B53" i="1" s="1"/>
  <c r="F53" i="1"/>
  <c r="E53" i="1"/>
  <c r="D53" i="1"/>
  <c r="AV52" i="1"/>
  <c r="AU52" i="1"/>
  <c r="AT52" i="1"/>
  <c r="AS52" i="1"/>
  <c r="AR52" i="1"/>
  <c r="AQ52" i="1"/>
  <c r="AP52" i="1"/>
  <c r="AO52" i="1"/>
  <c r="AN52" i="1"/>
  <c r="AM52" i="1"/>
  <c r="AI52" i="1"/>
  <c r="AH52" i="1"/>
  <c r="AG52" i="1"/>
  <c r="Y52" i="1"/>
  <c r="T52" i="1"/>
  <c r="R52" i="1"/>
  <c r="P52" i="1"/>
  <c r="O52" i="1"/>
  <c r="M52" i="1"/>
  <c r="L52" i="1"/>
  <c r="J52" i="1"/>
  <c r="I52" i="1"/>
  <c r="H52" i="1"/>
  <c r="G52" i="1"/>
  <c r="B52" i="1" s="1"/>
  <c r="F52" i="1"/>
  <c r="K52" i="1" s="1"/>
  <c r="E52" i="1"/>
  <c r="D52" i="1"/>
  <c r="AV51" i="1"/>
  <c r="AU51" i="1"/>
  <c r="AT51" i="1"/>
  <c r="AS51" i="1"/>
  <c r="AR51" i="1"/>
  <c r="AQ51" i="1"/>
  <c r="AP51" i="1"/>
  <c r="AO51" i="1"/>
  <c r="AN51" i="1"/>
  <c r="AM51" i="1"/>
  <c r="AI51" i="1"/>
  <c r="AH51" i="1"/>
  <c r="AG51" i="1"/>
  <c r="Y51" i="1"/>
  <c r="T51" i="1"/>
  <c r="R51" i="1"/>
  <c r="P51" i="1"/>
  <c r="O51" i="1"/>
  <c r="M51" i="1"/>
  <c r="L51" i="1"/>
  <c r="J51" i="1"/>
  <c r="I51" i="1"/>
  <c r="H51" i="1"/>
  <c r="G51" i="1"/>
  <c r="B51" i="1" s="1"/>
  <c r="F51" i="1"/>
  <c r="W51" i="1" s="1"/>
  <c r="E51" i="1"/>
  <c r="D51" i="1"/>
  <c r="AV50" i="1"/>
  <c r="AU50" i="1"/>
  <c r="AT50" i="1"/>
  <c r="AS50" i="1"/>
  <c r="AR50" i="1"/>
  <c r="AQ50" i="1"/>
  <c r="AP50" i="1"/>
  <c r="AO50" i="1"/>
  <c r="AN50" i="1"/>
  <c r="AM50" i="1"/>
  <c r="AI50" i="1"/>
  <c r="AH50" i="1"/>
  <c r="AG50" i="1"/>
  <c r="Y50" i="1"/>
  <c r="T50" i="1"/>
  <c r="R50" i="1"/>
  <c r="P50" i="1"/>
  <c r="O50" i="1"/>
  <c r="M50" i="1"/>
  <c r="L50" i="1"/>
  <c r="J50" i="1"/>
  <c r="I50" i="1"/>
  <c r="H50" i="1"/>
  <c r="G50" i="1"/>
  <c r="B50" i="1" s="1"/>
  <c r="F50" i="1"/>
  <c r="E50" i="1"/>
  <c r="D50" i="1"/>
  <c r="AV49" i="1"/>
  <c r="AU49" i="1"/>
  <c r="AT49" i="1"/>
  <c r="AS49" i="1"/>
  <c r="AR49" i="1"/>
  <c r="AQ49" i="1"/>
  <c r="AP49" i="1"/>
  <c r="AO49" i="1"/>
  <c r="AN49" i="1"/>
  <c r="AM49" i="1"/>
  <c r="AI49" i="1"/>
  <c r="AH49" i="1"/>
  <c r="AG49" i="1"/>
  <c r="Y49" i="1"/>
  <c r="T49" i="1"/>
  <c r="R49" i="1"/>
  <c r="P49" i="1"/>
  <c r="O49" i="1"/>
  <c r="M49" i="1"/>
  <c r="L49" i="1"/>
  <c r="J49" i="1"/>
  <c r="I49" i="1"/>
  <c r="H49" i="1"/>
  <c r="G49" i="1"/>
  <c r="B49" i="1" s="1"/>
  <c r="F49" i="1"/>
  <c r="W49" i="1" s="1"/>
  <c r="E49" i="1"/>
  <c r="D49" i="1"/>
  <c r="AV48" i="1"/>
  <c r="AU48" i="1"/>
  <c r="AT48" i="1"/>
  <c r="AS48" i="1"/>
  <c r="AR48" i="1"/>
  <c r="AQ48" i="1"/>
  <c r="AP48" i="1"/>
  <c r="AO48" i="1"/>
  <c r="AN48" i="1"/>
  <c r="AM48" i="1"/>
  <c r="AI48" i="1"/>
  <c r="AH48" i="1"/>
  <c r="AG48" i="1"/>
  <c r="Y48" i="1"/>
  <c r="T48" i="1"/>
  <c r="R48" i="1"/>
  <c r="P48" i="1"/>
  <c r="O48" i="1"/>
  <c r="M48" i="1"/>
  <c r="L48" i="1"/>
  <c r="J48" i="1"/>
  <c r="I48" i="1"/>
  <c r="H48" i="1"/>
  <c r="G48" i="1"/>
  <c r="B48" i="1" s="1"/>
  <c r="F48" i="1"/>
  <c r="E48" i="1"/>
  <c r="D48" i="1"/>
  <c r="AV47" i="1"/>
  <c r="AU47" i="1"/>
  <c r="AT47" i="1"/>
  <c r="AS47" i="1"/>
  <c r="AR47" i="1"/>
  <c r="AQ47" i="1"/>
  <c r="AP47" i="1"/>
  <c r="AO47" i="1"/>
  <c r="AN47" i="1"/>
  <c r="AM47" i="1"/>
  <c r="AI47" i="1"/>
  <c r="AH47" i="1"/>
  <c r="AG47" i="1"/>
  <c r="Y47" i="1"/>
  <c r="T47" i="1"/>
  <c r="R47" i="1"/>
  <c r="P47" i="1"/>
  <c r="O47" i="1"/>
  <c r="M47" i="1"/>
  <c r="L47" i="1"/>
  <c r="J47" i="1"/>
  <c r="I47" i="1"/>
  <c r="H47" i="1"/>
  <c r="G47" i="1"/>
  <c r="B47" i="1" s="1"/>
  <c r="F47" i="1"/>
  <c r="AL47" i="1" s="1"/>
  <c r="E47" i="1"/>
  <c r="D47" i="1"/>
  <c r="AV46" i="1"/>
  <c r="AU46" i="1"/>
  <c r="AT46" i="1"/>
  <c r="AS46" i="1"/>
  <c r="AR46" i="1"/>
  <c r="AQ46" i="1"/>
  <c r="AP46" i="1"/>
  <c r="AO46" i="1"/>
  <c r="AN46" i="1"/>
  <c r="AM46" i="1"/>
  <c r="AI46" i="1"/>
  <c r="AH46" i="1"/>
  <c r="AG46" i="1"/>
  <c r="Y46" i="1"/>
  <c r="T46" i="1"/>
  <c r="R46" i="1"/>
  <c r="P46" i="1"/>
  <c r="O46" i="1"/>
  <c r="M46" i="1"/>
  <c r="L46" i="1"/>
  <c r="J46" i="1"/>
  <c r="I46" i="1"/>
  <c r="H46" i="1"/>
  <c r="G46" i="1"/>
  <c r="B46" i="1" s="1"/>
  <c r="F46" i="1"/>
  <c r="E46" i="1"/>
  <c r="D46" i="1"/>
  <c r="AV45" i="1"/>
  <c r="AU45" i="1"/>
  <c r="AT45" i="1"/>
  <c r="AS45" i="1"/>
  <c r="AR45" i="1"/>
  <c r="AQ45" i="1"/>
  <c r="AP45" i="1"/>
  <c r="AO45" i="1"/>
  <c r="AN45" i="1"/>
  <c r="AM45" i="1"/>
  <c r="AI45" i="1"/>
  <c r="AH45" i="1"/>
  <c r="AG45" i="1"/>
  <c r="Y45" i="1"/>
  <c r="T45" i="1"/>
  <c r="R45" i="1"/>
  <c r="P45" i="1"/>
  <c r="O45" i="1"/>
  <c r="M45" i="1"/>
  <c r="L45" i="1"/>
  <c r="J45" i="1"/>
  <c r="I45" i="1"/>
  <c r="H45" i="1"/>
  <c r="G45" i="1"/>
  <c r="B45" i="1" s="1"/>
  <c r="F45" i="1"/>
  <c r="E45" i="1"/>
  <c r="D45" i="1"/>
  <c r="AV44" i="1"/>
  <c r="AU44" i="1"/>
  <c r="AT44" i="1"/>
  <c r="AS44" i="1"/>
  <c r="AR44" i="1"/>
  <c r="AQ44" i="1"/>
  <c r="AP44" i="1"/>
  <c r="AO44" i="1"/>
  <c r="AN44" i="1"/>
  <c r="AM44" i="1"/>
  <c r="AI44" i="1"/>
  <c r="AH44" i="1"/>
  <c r="AG44" i="1"/>
  <c r="Y44" i="1"/>
  <c r="T44" i="1"/>
  <c r="R44" i="1"/>
  <c r="P44" i="1"/>
  <c r="O44" i="1"/>
  <c r="M44" i="1"/>
  <c r="L44" i="1"/>
  <c r="J44" i="1"/>
  <c r="I44" i="1"/>
  <c r="H44" i="1"/>
  <c r="G44" i="1"/>
  <c r="B44" i="1" s="1"/>
  <c r="F44" i="1"/>
  <c r="E44" i="1"/>
  <c r="D44" i="1"/>
  <c r="AV43" i="1"/>
  <c r="AU43" i="1"/>
  <c r="AT43" i="1"/>
  <c r="AS43" i="1"/>
  <c r="AR43" i="1"/>
  <c r="AQ43" i="1"/>
  <c r="AP43" i="1"/>
  <c r="AO43" i="1"/>
  <c r="AN43" i="1"/>
  <c r="AM43" i="1"/>
  <c r="AI43" i="1"/>
  <c r="AH43" i="1"/>
  <c r="AG43" i="1"/>
  <c r="Y43" i="1"/>
  <c r="T43" i="1"/>
  <c r="R43" i="1"/>
  <c r="P43" i="1"/>
  <c r="O43" i="1"/>
  <c r="M43" i="1"/>
  <c r="L43" i="1"/>
  <c r="J43" i="1"/>
  <c r="I43" i="1"/>
  <c r="H43" i="1"/>
  <c r="G43" i="1"/>
  <c r="B43" i="1" s="1"/>
  <c r="F43" i="1"/>
  <c r="E43" i="1"/>
  <c r="D43" i="1"/>
  <c r="AV42" i="1"/>
  <c r="AU42" i="1"/>
  <c r="AT42" i="1"/>
  <c r="AS42" i="1"/>
  <c r="AR42" i="1"/>
  <c r="AQ42" i="1"/>
  <c r="AP42" i="1"/>
  <c r="AO42" i="1"/>
  <c r="AN42" i="1"/>
  <c r="AM42" i="1"/>
  <c r="AI42" i="1"/>
  <c r="AH42" i="1"/>
  <c r="AG42" i="1"/>
  <c r="Y42" i="1"/>
  <c r="T42" i="1"/>
  <c r="R42" i="1"/>
  <c r="P42" i="1"/>
  <c r="O42" i="1"/>
  <c r="M42" i="1"/>
  <c r="L42" i="1"/>
  <c r="J42" i="1"/>
  <c r="I42" i="1"/>
  <c r="H42" i="1"/>
  <c r="G42" i="1"/>
  <c r="B42" i="1" s="1"/>
  <c r="F42" i="1"/>
  <c r="AE42" i="1" s="1"/>
  <c r="E42" i="1"/>
  <c r="D42" i="1"/>
  <c r="AV41" i="1"/>
  <c r="AU41" i="1"/>
  <c r="AT41" i="1"/>
  <c r="AS41" i="1"/>
  <c r="AR41" i="1"/>
  <c r="AQ41" i="1"/>
  <c r="AP41" i="1"/>
  <c r="AO41" i="1"/>
  <c r="AN41" i="1"/>
  <c r="AM41" i="1"/>
  <c r="AI41" i="1"/>
  <c r="AH41" i="1"/>
  <c r="AG41" i="1"/>
  <c r="Y41" i="1"/>
  <c r="T41" i="1"/>
  <c r="R41" i="1"/>
  <c r="P41" i="1"/>
  <c r="O41" i="1"/>
  <c r="M41" i="1"/>
  <c r="L41" i="1"/>
  <c r="J41" i="1"/>
  <c r="I41" i="1"/>
  <c r="H41" i="1"/>
  <c r="G41" i="1"/>
  <c r="B41" i="1" s="1"/>
  <c r="F41" i="1"/>
  <c r="E41" i="1"/>
  <c r="D41" i="1"/>
  <c r="AV40" i="1"/>
  <c r="AU40" i="1"/>
  <c r="AT40" i="1"/>
  <c r="AS40" i="1"/>
  <c r="AR40" i="1"/>
  <c r="AQ40" i="1"/>
  <c r="AP40" i="1"/>
  <c r="AO40" i="1"/>
  <c r="AN40" i="1"/>
  <c r="AM40" i="1"/>
  <c r="AI40" i="1"/>
  <c r="AH40" i="1"/>
  <c r="AG40" i="1"/>
  <c r="Y40" i="1"/>
  <c r="T40" i="1"/>
  <c r="R40" i="1"/>
  <c r="P40" i="1"/>
  <c r="O40" i="1"/>
  <c r="M40" i="1"/>
  <c r="L40" i="1"/>
  <c r="J40" i="1"/>
  <c r="I40" i="1"/>
  <c r="H40" i="1"/>
  <c r="G40" i="1"/>
  <c r="B40" i="1" s="1"/>
  <c r="F40" i="1"/>
  <c r="W40" i="1" s="1"/>
  <c r="E40" i="1"/>
  <c r="D40" i="1"/>
  <c r="AV39" i="1"/>
  <c r="AU39" i="1"/>
  <c r="AT39" i="1"/>
  <c r="AS39" i="1"/>
  <c r="AR39" i="1"/>
  <c r="AQ39" i="1"/>
  <c r="AP39" i="1"/>
  <c r="AO39" i="1"/>
  <c r="AN39" i="1"/>
  <c r="AM39" i="1"/>
  <c r="AI39" i="1"/>
  <c r="AH39" i="1"/>
  <c r="AG39" i="1"/>
  <c r="Y39" i="1"/>
  <c r="T39" i="1"/>
  <c r="R39" i="1"/>
  <c r="P39" i="1"/>
  <c r="O39" i="1"/>
  <c r="M39" i="1"/>
  <c r="L39" i="1"/>
  <c r="J39" i="1"/>
  <c r="I39" i="1"/>
  <c r="H39" i="1"/>
  <c r="G39" i="1"/>
  <c r="B39" i="1" s="1"/>
  <c r="F39" i="1"/>
  <c r="E39" i="1"/>
  <c r="D39" i="1"/>
  <c r="AV38" i="1"/>
  <c r="AU38" i="1"/>
  <c r="AT38" i="1"/>
  <c r="AS38" i="1"/>
  <c r="AR38" i="1"/>
  <c r="AQ38" i="1"/>
  <c r="AP38" i="1"/>
  <c r="AO38" i="1"/>
  <c r="AN38" i="1"/>
  <c r="AM38" i="1"/>
  <c r="AI38" i="1"/>
  <c r="AH38" i="1"/>
  <c r="AG38" i="1"/>
  <c r="Y38" i="1"/>
  <c r="T38" i="1"/>
  <c r="R38" i="1"/>
  <c r="P38" i="1"/>
  <c r="O38" i="1"/>
  <c r="M38" i="1"/>
  <c r="L38" i="1"/>
  <c r="J38" i="1"/>
  <c r="I38" i="1"/>
  <c r="H38" i="1"/>
  <c r="G38" i="1"/>
  <c r="B38" i="1" s="1"/>
  <c r="F38" i="1"/>
  <c r="E38" i="1"/>
  <c r="D38" i="1"/>
  <c r="AV37" i="1"/>
  <c r="AU37" i="1"/>
  <c r="AT37" i="1"/>
  <c r="AS37" i="1"/>
  <c r="AR37" i="1"/>
  <c r="AQ37" i="1"/>
  <c r="AP37" i="1"/>
  <c r="AO37" i="1"/>
  <c r="AN37" i="1"/>
  <c r="AM37" i="1"/>
  <c r="AI37" i="1"/>
  <c r="AH37" i="1"/>
  <c r="AG37" i="1"/>
  <c r="Y37" i="1"/>
  <c r="T37" i="1"/>
  <c r="R37" i="1"/>
  <c r="P37" i="1"/>
  <c r="O37" i="1"/>
  <c r="M37" i="1"/>
  <c r="L37" i="1"/>
  <c r="J37" i="1"/>
  <c r="I37" i="1"/>
  <c r="H37" i="1"/>
  <c r="G37" i="1"/>
  <c r="B37" i="1" s="1"/>
  <c r="F37" i="1"/>
  <c r="E37" i="1"/>
  <c r="D37" i="1"/>
  <c r="AV36" i="1"/>
  <c r="AU36" i="1"/>
  <c r="AT36" i="1"/>
  <c r="AS36" i="1"/>
  <c r="AR36" i="1"/>
  <c r="AQ36" i="1"/>
  <c r="AP36" i="1"/>
  <c r="AO36" i="1"/>
  <c r="AN36" i="1"/>
  <c r="AM36" i="1"/>
  <c r="AI36" i="1"/>
  <c r="AH36" i="1"/>
  <c r="AG36" i="1"/>
  <c r="Y36" i="1"/>
  <c r="T36" i="1"/>
  <c r="R36" i="1"/>
  <c r="P36" i="1"/>
  <c r="O36" i="1"/>
  <c r="M36" i="1"/>
  <c r="L36" i="1"/>
  <c r="J36" i="1"/>
  <c r="I36" i="1"/>
  <c r="H36" i="1"/>
  <c r="G36" i="1"/>
  <c r="B36" i="1" s="1"/>
  <c r="F36" i="1"/>
  <c r="E36" i="1"/>
  <c r="D36" i="1"/>
  <c r="AV35" i="1"/>
  <c r="AU35" i="1"/>
  <c r="AT35" i="1"/>
  <c r="AS35" i="1"/>
  <c r="AR35" i="1"/>
  <c r="AQ35" i="1"/>
  <c r="AP35" i="1"/>
  <c r="AO35" i="1"/>
  <c r="AN35" i="1"/>
  <c r="AM35" i="1"/>
  <c r="AI35" i="1"/>
  <c r="AH35" i="1"/>
  <c r="AG35" i="1"/>
  <c r="Y35" i="1"/>
  <c r="T35" i="1"/>
  <c r="R35" i="1"/>
  <c r="P35" i="1"/>
  <c r="O35" i="1"/>
  <c r="M35" i="1"/>
  <c r="L35" i="1"/>
  <c r="J35" i="1"/>
  <c r="I35" i="1"/>
  <c r="H35" i="1"/>
  <c r="G35" i="1"/>
  <c r="B35" i="1" s="1"/>
  <c r="F35" i="1"/>
  <c r="E35" i="1"/>
  <c r="D35" i="1"/>
  <c r="AV34" i="1"/>
  <c r="AU34" i="1"/>
  <c r="AT34" i="1"/>
  <c r="AS34" i="1"/>
  <c r="AR34" i="1"/>
  <c r="AQ34" i="1"/>
  <c r="AP34" i="1"/>
  <c r="AO34" i="1"/>
  <c r="AN34" i="1"/>
  <c r="AM34" i="1"/>
  <c r="AI34" i="1"/>
  <c r="AH34" i="1"/>
  <c r="AG34" i="1"/>
  <c r="Y34" i="1"/>
  <c r="T34" i="1"/>
  <c r="R34" i="1"/>
  <c r="P34" i="1"/>
  <c r="O34" i="1"/>
  <c r="M34" i="1"/>
  <c r="L34" i="1"/>
  <c r="J34" i="1"/>
  <c r="I34" i="1"/>
  <c r="H34" i="1"/>
  <c r="G34" i="1"/>
  <c r="B34" i="1" s="1"/>
  <c r="F34" i="1"/>
  <c r="W34" i="1" s="1"/>
  <c r="E34" i="1"/>
  <c r="D34" i="1"/>
  <c r="AV33" i="1"/>
  <c r="AU33" i="1"/>
  <c r="AT33" i="1"/>
  <c r="AS33" i="1"/>
  <c r="AR33" i="1"/>
  <c r="AQ33" i="1"/>
  <c r="AP33" i="1"/>
  <c r="AO33" i="1"/>
  <c r="AN33" i="1"/>
  <c r="AM33" i="1"/>
  <c r="AI33" i="1"/>
  <c r="AH33" i="1"/>
  <c r="AG33" i="1"/>
  <c r="Y33" i="1"/>
  <c r="T33" i="1"/>
  <c r="R33" i="1"/>
  <c r="P33" i="1"/>
  <c r="O33" i="1"/>
  <c r="M33" i="1"/>
  <c r="L33" i="1"/>
  <c r="J33" i="1"/>
  <c r="I33" i="1"/>
  <c r="H33" i="1"/>
  <c r="G33" i="1"/>
  <c r="B33" i="1" s="1"/>
  <c r="F33" i="1"/>
  <c r="E33" i="1"/>
  <c r="D33" i="1"/>
  <c r="AV32" i="1"/>
  <c r="AU32" i="1"/>
  <c r="AT32" i="1"/>
  <c r="AS32" i="1"/>
  <c r="AR32" i="1"/>
  <c r="AQ32" i="1"/>
  <c r="AP32" i="1"/>
  <c r="AO32" i="1"/>
  <c r="AN32" i="1"/>
  <c r="AM32" i="1"/>
  <c r="AI32" i="1"/>
  <c r="AH32" i="1"/>
  <c r="AG32" i="1"/>
  <c r="Y32" i="1"/>
  <c r="T32" i="1"/>
  <c r="R32" i="1"/>
  <c r="P32" i="1"/>
  <c r="O32" i="1"/>
  <c r="M32" i="1"/>
  <c r="L32" i="1"/>
  <c r="J32" i="1"/>
  <c r="I32" i="1"/>
  <c r="H32" i="1"/>
  <c r="G32" i="1"/>
  <c r="B32" i="1" s="1"/>
  <c r="F32" i="1"/>
  <c r="E32" i="1"/>
  <c r="D32" i="1"/>
  <c r="AV31" i="1"/>
  <c r="AU31" i="1"/>
  <c r="AT31" i="1"/>
  <c r="AS31" i="1"/>
  <c r="AR31" i="1"/>
  <c r="AQ31" i="1"/>
  <c r="AP31" i="1"/>
  <c r="AO31" i="1"/>
  <c r="AN31" i="1"/>
  <c r="AM31" i="1"/>
  <c r="AI31" i="1"/>
  <c r="AH31" i="1"/>
  <c r="AG31" i="1"/>
  <c r="Y31" i="1"/>
  <c r="T31" i="1"/>
  <c r="R31" i="1"/>
  <c r="P31" i="1"/>
  <c r="O31" i="1"/>
  <c r="M31" i="1"/>
  <c r="L31" i="1"/>
  <c r="J31" i="1"/>
  <c r="I31" i="1"/>
  <c r="H31" i="1"/>
  <c r="G31" i="1"/>
  <c r="B31" i="1" s="1"/>
  <c r="F31" i="1"/>
  <c r="E31" i="1"/>
  <c r="D31" i="1"/>
  <c r="AV30" i="1"/>
  <c r="AU30" i="1"/>
  <c r="AT30" i="1"/>
  <c r="AS30" i="1"/>
  <c r="AR30" i="1"/>
  <c r="AQ30" i="1"/>
  <c r="AP30" i="1"/>
  <c r="AO30" i="1"/>
  <c r="AN30" i="1"/>
  <c r="AM30" i="1"/>
  <c r="AI30" i="1"/>
  <c r="AH30" i="1"/>
  <c r="AG30" i="1"/>
  <c r="Y30" i="1"/>
  <c r="T30" i="1"/>
  <c r="R30" i="1"/>
  <c r="P30" i="1"/>
  <c r="O30" i="1"/>
  <c r="M30" i="1"/>
  <c r="L30" i="1"/>
  <c r="J30" i="1"/>
  <c r="I30" i="1"/>
  <c r="H30" i="1"/>
  <c r="G30" i="1"/>
  <c r="B30" i="1" s="1"/>
  <c r="F30" i="1"/>
  <c r="E30" i="1"/>
  <c r="D30" i="1"/>
  <c r="AV29" i="1"/>
  <c r="AU29" i="1"/>
  <c r="AT29" i="1"/>
  <c r="AS29" i="1"/>
  <c r="AR29" i="1"/>
  <c r="AQ29" i="1"/>
  <c r="AP29" i="1"/>
  <c r="AO29" i="1"/>
  <c r="AN29" i="1"/>
  <c r="AM29" i="1"/>
  <c r="AI29" i="1"/>
  <c r="AH29" i="1"/>
  <c r="AG29" i="1"/>
  <c r="Y29" i="1"/>
  <c r="T29" i="1"/>
  <c r="R29" i="1"/>
  <c r="P29" i="1"/>
  <c r="O29" i="1"/>
  <c r="M29" i="1"/>
  <c r="L29" i="1"/>
  <c r="J29" i="1"/>
  <c r="I29" i="1"/>
  <c r="H29" i="1"/>
  <c r="G29" i="1"/>
  <c r="B29" i="1" s="1"/>
  <c r="F29" i="1"/>
  <c r="E29" i="1"/>
  <c r="D29" i="1"/>
  <c r="AV28" i="1"/>
  <c r="AU28" i="1"/>
  <c r="AT28" i="1"/>
  <c r="AS28" i="1"/>
  <c r="AR28" i="1"/>
  <c r="AQ28" i="1"/>
  <c r="AP28" i="1"/>
  <c r="AO28" i="1"/>
  <c r="AN28" i="1"/>
  <c r="AM28" i="1"/>
  <c r="AI28" i="1"/>
  <c r="AH28" i="1"/>
  <c r="AG28" i="1"/>
  <c r="Y28" i="1"/>
  <c r="T28" i="1"/>
  <c r="R28" i="1"/>
  <c r="P28" i="1"/>
  <c r="O28" i="1"/>
  <c r="M28" i="1"/>
  <c r="L28" i="1"/>
  <c r="J28" i="1"/>
  <c r="I28" i="1"/>
  <c r="H28" i="1"/>
  <c r="G28" i="1"/>
  <c r="B28" i="1" s="1"/>
  <c r="F28" i="1"/>
  <c r="K28" i="1" s="1"/>
  <c r="E28" i="1"/>
  <c r="D28" i="1"/>
  <c r="AV27" i="1"/>
  <c r="AU27" i="1"/>
  <c r="AT27" i="1"/>
  <c r="AS27" i="1"/>
  <c r="AR27" i="1"/>
  <c r="AQ27" i="1"/>
  <c r="AP27" i="1"/>
  <c r="AO27" i="1"/>
  <c r="AN27" i="1"/>
  <c r="AM27" i="1"/>
  <c r="AI27" i="1"/>
  <c r="AH27" i="1"/>
  <c r="AG27" i="1"/>
  <c r="Y27" i="1"/>
  <c r="T27" i="1"/>
  <c r="R27" i="1"/>
  <c r="P27" i="1"/>
  <c r="O27" i="1"/>
  <c r="M27" i="1"/>
  <c r="L27" i="1"/>
  <c r="J27" i="1"/>
  <c r="I27" i="1"/>
  <c r="H27" i="1"/>
  <c r="G27" i="1"/>
  <c r="B27" i="1" s="1"/>
  <c r="F27" i="1"/>
  <c r="E27" i="1"/>
  <c r="D27" i="1"/>
  <c r="AV26" i="1"/>
  <c r="AU26" i="1"/>
  <c r="AT26" i="1"/>
  <c r="AS26" i="1"/>
  <c r="AR26" i="1"/>
  <c r="AQ26" i="1"/>
  <c r="AP26" i="1"/>
  <c r="AO26" i="1"/>
  <c r="AN26" i="1"/>
  <c r="AM26" i="1"/>
  <c r="AI26" i="1"/>
  <c r="AH26" i="1"/>
  <c r="AG26" i="1"/>
  <c r="Y26" i="1"/>
  <c r="T26" i="1"/>
  <c r="R26" i="1"/>
  <c r="P26" i="1"/>
  <c r="O26" i="1"/>
  <c r="M26" i="1"/>
  <c r="L26" i="1"/>
  <c r="J26" i="1"/>
  <c r="I26" i="1"/>
  <c r="H26" i="1"/>
  <c r="G26" i="1"/>
  <c r="B26" i="1" s="1"/>
  <c r="F26" i="1"/>
  <c r="E26" i="1"/>
  <c r="D26" i="1"/>
  <c r="AV25" i="1"/>
  <c r="AU25" i="1"/>
  <c r="AT25" i="1"/>
  <c r="AS25" i="1"/>
  <c r="AR25" i="1"/>
  <c r="AQ25" i="1"/>
  <c r="AP25" i="1"/>
  <c r="AO25" i="1"/>
  <c r="AN25" i="1"/>
  <c r="AM25" i="1"/>
  <c r="AI25" i="1"/>
  <c r="AH25" i="1"/>
  <c r="AG25" i="1"/>
  <c r="Y25" i="1"/>
  <c r="T25" i="1"/>
  <c r="R25" i="1"/>
  <c r="P25" i="1"/>
  <c r="O25" i="1"/>
  <c r="M25" i="1"/>
  <c r="L25" i="1"/>
  <c r="J25" i="1"/>
  <c r="I25" i="1"/>
  <c r="H25" i="1"/>
  <c r="G25" i="1"/>
  <c r="B25" i="1" s="1"/>
  <c r="F25" i="1"/>
  <c r="W25" i="1" s="1"/>
  <c r="E25" i="1"/>
  <c r="D25" i="1"/>
  <c r="AV24" i="1"/>
  <c r="AU24" i="1"/>
  <c r="AT24" i="1"/>
  <c r="AS24" i="1"/>
  <c r="AR24" i="1"/>
  <c r="AQ24" i="1"/>
  <c r="AP24" i="1"/>
  <c r="AO24" i="1"/>
  <c r="AN24" i="1"/>
  <c r="AM24" i="1"/>
  <c r="AI24" i="1"/>
  <c r="AH24" i="1"/>
  <c r="AG24" i="1"/>
  <c r="Y24" i="1"/>
  <c r="T24" i="1"/>
  <c r="R24" i="1"/>
  <c r="P24" i="1"/>
  <c r="O24" i="1"/>
  <c r="M24" i="1"/>
  <c r="L24" i="1"/>
  <c r="J24" i="1"/>
  <c r="I24" i="1"/>
  <c r="H24" i="1"/>
  <c r="G24" i="1"/>
  <c r="B24" i="1" s="1"/>
  <c r="F24" i="1"/>
  <c r="E24" i="1"/>
  <c r="D24" i="1"/>
  <c r="AV23" i="1"/>
  <c r="AU23" i="1"/>
  <c r="AT23" i="1"/>
  <c r="AS23" i="1"/>
  <c r="AR23" i="1"/>
  <c r="AQ23" i="1"/>
  <c r="AP23" i="1"/>
  <c r="AO23" i="1"/>
  <c r="AN23" i="1"/>
  <c r="AM23" i="1"/>
  <c r="AI23" i="1"/>
  <c r="AH23" i="1"/>
  <c r="AG23" i="1"/>
  <c r="Y23" i="1"/>
  <c r="T23" i="1"/>
  <c r="R23" i="1"/>
  <c r="P23" i="1"/>
  <c r="O23" i="1"/>
  <c r="M23" i="1"/>
  <c r="L23" i="1"/>
  <c r="J23" i="1"/>
  <c r="I23" i="1"/>
  <c r="H23" i="1"/>
  <c r="G23" i="1"/>
  <c r="B23" i="1" s="1"/>
  <c r="F23" i="1"/>
  <c r="AE23" i="1" s="1"/>
  <c r="E23" i="1"/>
  <c r="D23" i="1"/>
  <c r="AV22" i="1"/>
  <c r="AU22" i="1"/>
  <c r="AT22" i="1"/>
  <c r="AS22" i="1"/>
  <c r="AR22" i="1"/>
  <c r="AQ22" i="1"/>
  <c r="AP22" i="1"/>
  <c r="AO22" i="1"/>
  <c r="AN22" i="1"/>
  <c r="AM22" i="1"/>
  <c r="AI22" i="1"/>
  <c r="AH22" i="1"/>
  <c r="AG22" i="1"/>
  <c r="Y22" i="1"/>
  <c r="T22" i="1"/>
  <c r="R22" i="1"/>
  <c r="P22" i="1"/>
  <c r="O22" i="1"/>
  <c r="M22" i="1"/>
  <c r="L22" i="1"/>
  <c r="J22" i="1"/>
  <c r="I22" i="1"/>
  <c r="H22" i="1"/>
  <c r="G22" i="1"/>
  <c r="B22" i="1" s="1"/>
  <c r="F22" i="1"/>
  <c r="E22" i="1"/>
  <c r="D22" i="1"/>
  <c r="AV21" i="1"/>
  <c r="AU21" i="1"/>
  <c r="AT21" i="1"/>
  <c r="AS21" i="1"/>
  <c r="AR21" i="1"/>
  <c r="AQ21" i="1"/>
  <c r="AP21" i="1"/>
  <c r="AO21" i="1"/>
  <c r="AN21" i="1"/>
  <c r="AM21" i="1"/>
  <c r="AI21" i="1"/>
  <c r="AH21" i="1"/>
  <c r="AG21" i="1"/>
  <c r="Y21" i="1"/>
  <c r="T21" i="1"/>
  <c r="R21" i="1"/>
  <c r="P21" i="1"/>
  <c r="O21" i="1"/>
  <c r="M21" i="1"/>
  <c r="L21" i="1"/>
  <c r="J21" i="1"/>
  <c r="I21" i="1"/>
  <c r="H21" i="1"/>
  <c r="G21" i="1"/>
  <c r="B21" i="1" s="1"/>
  <c r="F21" i="1"/>
  <c r="E21" i="1"/>
  <c r="D21" i="1"/>
  <c r="AV20" i="1"/>
  <c r="AU20" i="1"/>
  <c r="AT20" i="1"/>
  <c r="AS20" i="1"/>
  <c r="AR20" i="1"/>
  <c r="AQ20" i="1"/>
  <c r="AP20" i="1"/>
  <c r="AO20" i="1"/>
  <c r="AN20" i="1"/>
  <c r="AM20" i="1"/>
  <c r="AI20" i="1"/>
  <c r="AH20" i="1"/>
  <c r="AG20" i="1"/>
  <c r="Y20" i="1"/>
  <c r="T20" i="1"/>
  <c r="R20" i="1"/>
  <c r="P20" i="1"/>
  <c r="O20" i="1"/>
  <c r="M20" i="1"/>
  <c r="L20" i="1"/>
  <c r="J20" i="1"/>
  <c r="I20" i="1"/>
  <c r="H20" i="1"/>
  <c r="G20" i="1"/>
  <c r="B20" i="1" s="1"/>
  <c r="F20" i="1"/>
  <c r="E20" i="1"/>
  <c r="D20" i="1"/>
  <c r="AV19" i="1"/>
  <c r="AU19" i="1"/>
  <c r="AT19" i="1"/>
  <c r="AS19" i="1"/>
  <c r="AR19" i="1"/>
  <c r="AQ19" i="1"/>
  <c r="AP19" i="1"/>
  <c r="AO19" i="1"/>
  <c r="AN19" i="1"/>
  <c r="AM19" i="1"/>
  <c r="AI19" i="1"/>
  <c r="AH19" i="1"/>
  <c r="AG19" i="1"/>
  <c r="Y19" i="1"/>
  <c r="T19" i="1"/>
  <c r="R19" i="1"/>
  <c r="P19" i="1"/>
  <c r="O19" i="1"/>
  <c r="M19" i="1"/>
  <c r="L19" i="1"/>
  <c r="J19" i="1"/>
  <c r="I19" i="1"/>
  <c r="H19" i="1"/>
  <c r="G19" i="1"/>
  <c r="B19" i="1" s="1"/>
  <c r="F19" i="1"/>
  <c r="W19" i="1" s="1"/>
  <c r="E19" i="1"/>
  <c r="D19" i="1"/>
  <c r="AV18" i="1"/>
  <c r="AU18" i="1"/>
  <c r="AT18" i="1"/>
  <c r="AS18" i="1"/>
  <c r="AR18" i="1"/>
  <c r="AQ18" i="1"/>
  <c r="AP18" i="1"/>
  <c r="AO18" i="1"/>
  <c r="AN18" i="1"/>
  <c r="AM18" i="1"/>
  <c r="AI18" i="1"/>
  <c r="AH18" i="1"/>
  <c r="AG18" i="1"/>
  <c r="Y18" i="1"/>
  <c r="T18" i="1"/>
  <c r="R18" i="1"/>
  <c r="P18" i="1"/>
  <c r="O18" i="1"/>
  <c r="M18" i="1"/>
  <c r="L18" i="1"/>
  <c r="J18" i="1"/>
  <c r="I18" i="1"/>
  <c r="H18" i="1"/>
  <c r="G18" i="1"/>
  <c r="B18" i="1" s="1"/>
  <c r="F18" i="1"/>
  <c r="X18" i="1" s="1"/>
  <c r="E18" i="1"/>
  <c r="D18" i="1"/>
  <c r="AV17" i="1"/>
  <c r="AU17" i="1"/>
  <c r="AT17" i="1"/>
  <c r="AS17" i="1"/>
  <c r="AR17" i="1"/>
  <c r="AQ17" i="1"/>
  <c r="AP17" i="1"/>
  <c r="AO17" i="1"/>
  <c r="AN17" i="1"/>
  <c r="AM17" i="1"/>
  <c r="AI17" i="1"/>
  <c r="AH17" i="1"/>
  <c r="AG17" i="1"/>
  <c r="Y17" i="1"/>
  <c r="T17" i="1"/>
  <c r="R17" i="1"/>
  <c r="P17" i="1"/>
  <c r="O17" i="1"/>
  <c r="M17" i="1"/>
  <c r="L17" i="1"/>
  <c r="J17" i="1"/>
  <c r="I17" i="1"/>
  <c r="H17" i="1"/>
  <c r="G17" i="1"/>
  <c r="B17" i="1" s="1"/>
  <c r="F17" i="1"/>
  <c r="E17" i="1"/>
  <c r="D17" i="1"/>
  <c r="AV16" i="1"/>
  <c r="AU16" i="1"/>
  <c r="AT16" i="1"/>
  <c r="AS16" i="1"/>
  <c r="AR16" i="1"/>
  <c r="AQ16" i="1"/>
  <c r="AP16" i="1"/>
  <c r="AO16" i="1"/>
  <c r="AN16" i="1"/>
  <c r="AM16" i="1"/>
  <c r="AI16" i="1"/>
  <c r="AH16" i="1"/>
  <c r="AG16" i="1"/>
  <c r="Y16" i="1"/>
  <c r="T16" i="1"/>
  <c r="R16" i="1"/>
  <c r="P16" i="1"/>
  <c r="O16" i="1"/>
  <c r="M16" i="1"/>
  <c r="L16" i="1"/>
  <c r="J16" i="1"/>
  <c r="I16" i="1"/>
  <c r="H16" i="1"/>
  <c r="G16" i="1"/>
  <c r="B16" i="1" s="1"/>
  <c r="F16" i="1"/>
  <c r="E16" i="1"/>
  <c r="D16" i="1"/>
  <c r="AV15" i="1"/>
  <c r="AU15" i="1"/>
  <c r="AT15" i="1"/>
  <c r="AS15" i="1"/>
  <c r="AR15" i="1"/>
  <c r="AQ15" i="1"/>
  <c r="AP15" i="1"/>
  <c r="AO15" i="1"/>
  <c r="AN15" i="1"/>
  <c r="AM15" i="1"/>
  <c r="AI15" i="1"/>
  <c r="AH15" i="1"/>
  <c r="AG15" i="1"/>
  <c r="Y15" i="1"/>
  <c r="T15" i="1"/>
  <c r="R15" i="1"/>
  <c r="P15" i="1"/>
  <c r="O15" i="1"/>
  <c r="M15" i="1"/>
  <c r="L15" i="1"/>
  <c r="J15" i="1"/>
  <c r="I15" i="1"/>
  <c r="H15" i="1"/>
  <c r="G15" i="1"/>
  <c r="B15" i="1" s="1"/>
  <c r="F15" i="1"/>
  <c r="AE15" i="1" s="1"/>
  <c r="E15" i="1"/>
  <c r="D15" i="1"/>
  <c r="AV14" i="1"/>
  <c r="AU14" i="1"/>
  <c r="AT14" i="1"/>
  <c r="AS14" i="1"/>
  <c r="AR14" i="1"/>
  <c r="AQ14" i="1"/>
  <c r="AP14" i="1"/>
  <c r="AO14" i="1"/>
  <c r="AN14" i="1"/>
  <c r="AM14" i="1"/>
  <c r="AI14" i="1"/>
  <c r="AH14" i="1"/>
  <c r="AG14" i="1"/>
  <c r="Y14" i="1"/>
  <c r="T14" i="1"/>
  <c r="R14" i="1"/>
  <c r="P14" i="1"/>
  <c r="O14" i="1"/>
  <c r="M14" i="1"/>
  <c r="L14" i="1"/>
  <c r="J14" i="1"/>
  <c r="I14" i="1"/>
  <c r="H14" i="1"/>
  <c r="G14" i="1"/>
  <c r="B14" i="1" s="1"/>
  <c r="F14" i="1"/>
  <c r="W14" i="1" s="1"/>
  <c r="E14" i="1"/>
  <c r="D14" i="1"/>
  <c r="AV13" i="1"/>
  <c r="AU13" i="1"/>
  <c r="AT13" i="1"/>
  <c r="AS13" i="1"/>
  <c r="AR13" i="1"/>
  <c r="AQ13" i="1"/>
  <c r="AP13" i="1"/>
  <c r="AO13" i="1"/>
  <c r="AN13" i="1"/>
  <c r="AM13" i="1"/>
  <c r="AI13" i="1"/>
  <c r="AH13" i="1"/>
  <c r="AG13" i="1"/>
  <c r="Y13" i="1"/>
  <c r="T13" i="1"/>
  <c r="R13" i="1"/>
  <c r="P13" i="1"/>
  <c r="O13" i="1"/>
  <c r="M13" i="1"/>
  <c r="L13" i="1"/>
  <c r="J13" i="1"/>
  <c r="I13" i="1"/>
  <c r="H13" i="1"/>
  <c r="G13" i="1"/>
  <c r="B13" i="1" s="1"/>
  <c r="F13" i="1"/>
  <c r="AE13" i="1" s="1"/>
  <c r="E13" i="1"/>
  <c r="D13" i="1"/>
  <c r="AV12" i="1"/>
  <c r="AU12" i="1"/>
  <c r="AT12" i="1"/>
  <c r="AS12" i="1"/>
  <c r="AR12" i="1"/>
  <c r="AQ12" i="1"/>
  <c r="AP12" i="1"/>
  <c r="AO12" i="1"/>
  <c r="AN12" i="1"/>
  <c r="AM12" i="1"/>
  <c r="AI12" i="1"/>
  <c r="AH12" i="1"/>
  <c r="AG12" i="1"/>
  <c r="Y12" i="1"/>
  <c r="T12" i="1"/>
  <c r="R12" i="1"/>
  <c r="P12" i="1"/>
  <c r="O12" i="1"/>
  <c r="M12" i="1"/>
  <c r="L12" i="1"/>
  <c r="J12" i="1"/>
  <c r="I12" i="1"/>
  <c r="H12" i="1"/>
  <c r="G12" i="1"/>
  <c r="B12" i="1" s="1"/>
  <c r="F12" i="1"/>
  <c r="E12" i="1"/>
  <c r="D12" i="1"/>
  <c r="AV11" i="1"/>
  <c r="AU11" i="1"/>
  <c r="AT11" i="1"/>
  <c r="AS11" i="1"/>
  <c r="AR11" i="1"/>
  <c r="AQ11" i="1"/>
  <c r="AP11" i="1"/>
  <c r="AO11" i="1"/>
  <c r="AN11" i="1"/>
  <c r="AM11" i="1"/>
  <c r="AI11" i="1"/>
  <c r="AH11" i="1"/>
  <c r="AG11" i="1"/>
  <c r="Y11" i="1"/>
  <c r="T11" i="1"/>
  <c r="R11" i="1"/>
  <c r="P11" i="1"/>
  <c r="O11" i="1"/>
  <c r="M11" i="1"/>
  <c r="L11" i="1"/>
  <c r="J11" i="1"/>
  <c r="I11" i="1"/>
  <c r="H11" i="1"/>
  <c r="G11" i="1"/>
  <c r="B11" i="1" s="1"/>
  <c r="F11" i="1"/>
  <c r="AJ11" i="1" s="1"/>
  <c r="E11" i="1"/>
  <c r="D11" i="1"/>
  <c r="AV10" i="1"/>
  <c r="AU10" i="1"/>
  <c r="AT10" i="1"/>
  <c r="AS10" i="1"/>
  <c r="AR10" i="1"/>
  <c r="AQ10" i="1"/>
  <c r="AP10" i="1"/>
  <c r="AO10" i="1"/>
  <c r="AN10" i="1"/>
  <c r="AM10" i="1"/>
  <c r="AI10" i="1"/>
  <c r="AH10" i="1"/>
  <c r="AG10" i="1"/>
  <c r="Y10" i="1"/>
  <c r="T10" i="1"/>
  <c r="R10" i="1"/>
  <c r="P10" i="1"/>
  <c r="O10" i="1"/>
  <c r="M10" i="1"/>
  <c r="L10" i="1"/>
  <c r="J10" i="1"/>
  <c r="I10" i="1"/>
  <c r="H10" i="1"/>
  <c r="G10" i="1"/>
  <c r="B10" i="1" s="1"/>
  <c r="F10" i="1"/>
  <c r="E10" i="1"/>
  <c r="D10" i="1"/>
  <c r="AV9" i="1"/>
  <c r="AU9" i="1"/>
  <c r="AT9" i="1"/>
  <c r="AS9" i="1"/>
  <c r="AR9" i="1"/>
  <c r="AQ9" i="1"/>
  <c r="AP9" i="1"/>
  <c r="AO9" i="1"/>
  <c r="AN9" i="1"/>
  <c r="AM9" i="1"/>
  <c r="AI9" i="1"/>
  <c r="AH9" i="1"/>
  <c r="AG9" i="1"/>
  <c r="Y9" i="1"/>
  <c r="T9" i="1"/>
  <c r="R9" i="1"/>
  <c r="P9" i="1"/>
  <c r="O9" i="1"/>
  <c r="M9" i="1"/>
  <c r="L9" i="1"/>
  <c r="J9" i="1"/>
  <c r="I9" i="1"/>
  <c r="H9" i="1"/>
  <c r="G9" i="1"/>
  <c r="B9" i="1" s="1"/>
  <c r="F9" i="1"/>
  <c r="K9" i="1" s="1"/>
  <c r="E9" i="1"/>
  <c r="D9" i="1"/>
  <c r="AV8" i="1"/>
  <c r="AU8" i="1"/>
  <c r="AT8" i="1"/>
  <c r="AS8" i="1"/>
  <c r="AR8" i="1"/>
  <c r="AQ8" i="1"/>
  <c r="AP8" i="1"/>
  <c r="AO8" i="1"/>
  <c r="AN8" i="1"/>
  <c r="AM8" i="1"/>
  <c r="AI8" i="1"/>
  <c r="AH8" i="1"/>
  <c r="AG8" i="1"/>
  <c r="Y8" i="1"/>
  <c r="T8" i="1"/>
  <c r="R8" i="1"/>
  <c r="P8" i="1"/>
  <c r="O8" i="1"/>
  <c r="M8" i="1"/>
  <c r="L8" i="1"/>
  <c r="J8" i="1"/>
  <c r="I8" i="1"/>
  <c r="H8" i="1"/>
  <c r="G8" i="1"/>
  <c r="B8" i="1" s="1"/>
  <c r="F8" i="1"/>
  <c r="E8" i="1"/>
  <c r="D8" i="1"/>
  <c r="AV7" i="1"/>
  <c r="AU7" i="1"/>
  <c r="AT7" i="1"/>
  <c r="AS7" i="1"/>
  <c r="AR7" i="1"/>
  <c r="AQ7" i="1"/>
  <c r="AP7" i="1"/>
  <c r="AO7" i="1"/>
  <c r="AN7" i="1"/>
  <c r="AM7" i="1"/>
  <c r="AI7" i="1"/>
  <c r="AH7" i="1"/>
  <c r="AG7" i="1"/>
  <c r="Y7" i="1"/>
  <c r="T7" i="1"/>
  <c r="R7" i="1"/>
  <c r="P7" i="1"/>
  <c r="O7" i="1"/>
  <c r="M7" i="1"/>
  <c r="L7" i="1"/>
  <c r="J7" i="1"/>
  <c r="I7" i="1"/>
  <c r="H7" i="1"/>
  <c r="G7" i="1"/>
  <c r="B7" i="1" s="1"/>
  <c r="F7" i="1"/>
  <c r="E7" i="1"/>
  <c r="D7" i="1"/>
  <c r="AV6" i="1"/>
  <c r="AU6" i="1"/>
  <c r="AT6" i="1"/>
  <c r="AS6" i="1"/>
  <c r="AR6" i="1"/>
  <c r="AQ6" i="1"/>
  <c r="AP6" i="1"/>
  <c r="AO6" i="1"/>
  <c r="AN6" i="1"/>
  <c r="AM6" i="1"/>
  <c r="AI6" i="1"/>
  <c r="AH6" i="1"/>
  <c r="AG6" i="1"/>
  <c r="Y6" i="1"/>
  <c r="T6" i="1"/>
  <c r="R6" i="1"/>
  <c r="P6" i="1"/>
  <c r="O6" i="1"/>
  <c r="M6" i="1"/>
  <c r="L6" i="1"/>
  <c r="J6" i="1"/>
  <c r="I6" i="1"/>
  <c r="H6" i="1"/>
  <c r="G6" i="1"/>
  <c r="B6" i="1" s="1"/>
  <c r="F6" i="1"/>
  <c r="E6" i="1"/>
  <c r="D6" i="1"/>
  <c r="AV5" i="1"/>
  <c r="AU5" i="1"/>
  <c r="AT5" i="1"/>
  <c r="AS5" i="1"/>
  <c r="AR5" i="1"/>
  <c r="AQ5" i="1"/>
  <c r="AP5" i="1"/>
  <c r="AO5" i="1"/>
  <c r="AN5" i="1"/>
  <c r="AM5" i="1"/>
  <c r="AI5" i="1"/>
  <c r="AH5" i="1"/>
  <c r="AG5" i="1"/>
  <c r="Y5" i="1"/>
  <c r="T5" i="1"/>
  <c r="R5" i="1"/>
  <c r="P5" i="1"/>
  <c r="O5" i="1"/>
  <c r="M5" i="1"/>
  <c r="L5" i="1"/>
  <c r="J5" i="1"/>
  <c r="I5" i="1"/>
  <c r="H5" i="1"/>
  <c r="G5" i="1"/>
  <c r="B5" i="1" s="1"/>
  <c r="F5" i="1"/>
  <c r="AJ5" i="1" s="1"/>
  <c r="E5" i="1"/>
  <c r="D5" i="1"/>
  <c r="AV4" i="1"/>
  <c r="AU4" i="1"/>
  <c r="AT4" i="1"/>
  <c r="AS4" i="1"/>
  <c r="AR4" i="1"/>
  <c r="AQ4" i="1"/>
  <c r="AP4" i="1"/>
  <c r="AO4" i="1"/>
  <c r="AN4" i="1"/>
  <c r="AM4" i="1"/>
  <c r="AI4" i="1"/>
  <c r="AH4" i="1"/>
  <c r="AG4" i="1"/>
  <c r="Y4" i="1"/>
  <c r="T4" i="1"/>
  <c r="R4" i="1"/>
  <c r="P4" i="1"/>
  <c r="O4" i="1"/>
  <c r="M4" i="1"/>
  <c r="L4" i="1"/>
  <c r="J4" i="1"/>
  <c r="I4" i="1"/>
  <c r="H4" i="1"/>
  <c r="G4" i="1"/>
  <c r="B4" i="1" s="1"/>
  <c r="F4" i="1"/>
  <c r="E4" i="1"/>
  <c r="D4" i="1"/>
  <c r="AV3" i="1"/>
  <c r="AU3" i="1"/>
  <c r="AT3" i="1"/>
  <c r="AS3" i="1"/>
  <c r="AR3" i="1"/>
  <c r="AQ3" i="1"/>
  <c r="AP3" i="1"/>
  <c r="AO3" i="1"/>
  <c r="AN3" i="1"/>
  <c r="AM3" i="1"/>
  <c r="AI3" i="1"/>
  <c r="AH3" i="1"/>
  <c r="AG3" i="1"/>
  <c r="Y3" i="1"/>
  <c r="T3" i="1"/>
  <c r="R3" i="1"/>
  <c r="P3" i="1"/>
  <c r="O3" i="1"/>
  <c r="M3" i="1"/>
  <c r="L3" i="1"/>
  <c r="J3" i="1"/>
  <c r="I3" i="1"/>
  <c r="H3" i="1"/>
  <c r="G3" i="1"/>
  <c r="B3" i="1" s="1"/>
  <c r="F3" i="1"/>
  <c r="W3" i="1" s="1"/>
  <c r="E3" i="1"/>
  <c r="D3" i="1"/>
  <c r="AV2" i="1"/>
  <c r="AU2" i="1"/>
  <c r="AT2" i="1"/>
  <c r="AS2" i="1"/>
  <c r="AR2" i="1"/>
  <c r="AQ2" i="1"/>
  <c r="AP2" i="1"/>
  <c r="AO2" i="1"/>
  <c r="AN2" i="1"/>
  <c r="AM2" i="1"/>
  <c r="AI2" i="1"/>
  <c r="AH2" i="1"/>
  <c r="AG2" i="1"/>
  <c r="Y2" i="1"/>
  <c r="T2" i="1"/>
  <c r="R2" i="1"/>
  <c r="P2" i="1"/>
  <c r="M2" i="1"/>
  <c r="L2" i="1"/>
  <c r="J2" i="1"/>
  <c r="I2" i="1"/>
  <c r="H2" i="1"/>
  <c r="G2" i="1"/>
  <c r="B2" i="1" s="1"/>
  <c r="F2" i="1"/>
  <c r="E2" i="1"/>
  <c r="D2" i="1"/>
  <c r="Z30" i="1" l="1"/>
  <c r="AA24" i="1"/>
  <c r="AA64" i="1"/>
  <c r="Z24" i="1"/>
  <c r="K5" i="1"/>
  <c r="V24" i="1"/>
  <c r="AA54" i="1"/>
  <c r="AA71" i="1"/>
  <c r="W54" i="1"/>
  <c r="AF19" i="1"/>
  <c r="AJ19" i="1"/>
  <c r="Z64" i="1"/>
  <c r="AD9" i="1"/>
  <c r="K11" i="1"/>
  <c r="AF11" i="1"/>
  <c r="Z48" i="1"/>
  <c r="V71" i="1"/>
  <c r="AJ23" i="1"/>
  <c r="AE19" i="1"/>
  <c r="AJ53" i="1"/>
  <c r="V53" i="1"/>
  <c r="AA62" i="1"/>
  <c r="AB4" i="1"/>
  <c r="W4" i="1"/>
  <c r="AJ62" i="1"/>
  <c r="AF62" i="1"/>
  <c r="AE62" i="1"/>
  <c r="K62" i="1"/>
  <c r="AF23" i="1"/>
  <c r="AB7" i="1"/>
  <c r="V10" i="1"/>
  <c r="AE10" i="1"/>
  <c r="K10" i="1"/>
  <c r="AD11" i="1"/>
  <c r="Z44" i="1"/>
  <c r="V44" i="1"/>
  <c r="AE44" i="1"/>
  <c r="AF52" i="1"/>
  <c r="AJ52" i="1"/>
  <c r="W55" i="1"/>
  <c r="W59" i="1"/>
  <c r="N63" i="1"/>
  <c r="V64" i="1"/>
  <c r="AF64" i="1"/>
  <c r="AJ64" i="1"/>
  <c r="AL72" i="1"/>
  <c r="AB5" i="1"/>
  <c r="AA45" i="1"/>
  <c r="AF55" i="1"/>
  <c r="AJ55" i="1"/>
  <c r="AD74" i="1"/>
  <c r="AD8" i="1"/>
  <c r="AA11" i="1"/>
  <c r="W11" i="1"/>
  <c r="AD22" i="1"/>
  <c r="AE28" i="1"/>
  <c r="V30" i="1"/>
  <c r="AE39" i="1"/>
  <c r="K39" i="1"/>
  <c r="W23" i="1"/>
  <c r="X5" i="1"/>
  <c r="AD10" i="1"/>
  <c r="AE11" i="1"/>
  <c r="K23" i="1"/>
  <c r="V28" i="1"/>
  <c r="Z58" i="1"/>
  <c r="W65" i="1"/>
  <c r="U81" i="1"/>
  <c r="AF45" i="1"/>
  <c r="AJ45" i="1"/>
  <c r="AE48" i="1"/>
  <c r="AA63" i="1"/>
  <c r="AB63" i="1"/>
  <c r="AL63" i="1"/>
  <c r="K65" i="1"/>
  <c r="K81" i="1"/>
  <c r="Z53" i="1"/>
  <c r="AF54" i="1"/>
  <c r="AJ54" i="1"/>
  <c r="AE57" i="1"/>
  <c r="W63" i="1"/>
  <c r="AE65" i="1"/>
  <c r="AF81" i="1"/>
  <c r="AJ81" i="1"/>
  <c r="AE34" i="1"/>
  <c r="S40" i="1"/>
  <c r="AA41" i="1"/>
  <c r="W45" i="1"/>
  <c r="AE47" i="1"/>
  <c r="V48" i="1"/>
  <c r="AE51" i="1"/>
  <c r="AA52" i="1"/>
  <c r="AA53" i="1"/>
  <c r="AD62" i="1"/>
  <c r="W62" i="1"/>
  <c r="X63" i="1"/>
  <c r="AE29" i="1"/>
  <c r="W29" i="1"/>
  <c r="K29" i="1"/>
  <c r="AJ29" i="1"/>
  <c r="AF29" i="1"/>
  <c r="V29" i="1"/>
  <c r="AA29" i="1"/>
  <c r="Z29" i="1"/>
  <c r="AJ3" i="1"/>
  <c r="AB3" i="1"/>
  <c r="AE3" i="1"/>
  <c r="K3" i="1"/>
  <c r="X3" i="1"/>
  <c r="AD23" i="1"/>
  <c r="Z23" i="1"/>
  <c r="AD29" i="1"/>
  <c r="AA25" i="1"/>
  <c r="AD31" i="1"/>
  <c r="AD16" i="1"/>
  <c r="AD17" i="1"/>
  <c r="AD24" i="1"/>
  <c r="AJ24" i="1"/>
  <c r="AF24" i="1"/>
  <c r="W24" i="1"/>
  <c r="AE24" i="1"/>
  <c r="AF25" i="1"/>
  <c r="AJ25" i="1"/>
  <c r="AE30" i="1"/>
  <c r="AJ38" i="1"/>
  <c r="AE38" i="1"/>
  <c r="X38" i="1"/>
  <c r="AJ4" i="1"/>
  <c r="X4" i="1"/>
  <c r="K4" i="1"/>
  <c r="AD14" i="1"/>
  <c r="AA14" i="1"/>
  <c r="AF14" i="1"/>
  <c r="AJ14" i="1"/>
  <c r="AA19" i="1"/>
  <c r="V19" i="1"/>
  <c r="AE4" i="1"/>
  <c r="W5" i="1"/>
  <c r="AE5" i="1"/>
  <c r="AB6" i="1"/>
  <c r="Z10" i="1"/>
  <c r="Z11" i="1"/>
  <c r="Z19" i="1"/>
  <c r="AL22" i="1"/>
  <c r="K22" i="1"/>
  <c r="Z28" i="1"/>
  <c r="V34" i="1"/>
  <c r="AF34" i="1"/>
  <c r="AJ34" i="1"/>
  <c r="AA49" i="1"/>
  <c r="K49" i="1"/>
  <c r="AD66" i="1"/>
  <c r="Z66" i="1"/>
  <c r="AE66" i="1"/>
  <c r="V66" i="1"/>
  <c r="AA66" i="1"/>
  <c r="K34" i="1"/>
  <c r="W39" i="1"/>
  <c r="AF49" i="1"/>
  <c r="AJ49" i="1"/>
  <c r="AF66" i="1"/>
  <c r="AJ66" i="1"/>
  <c r="AA68" i="1"/>
  <c r="W68" i="1"/>
  <c r="AJ68" i="1"/>
  <c r="AF68" i="1"/>
  <c r="AB2" i="1"/>
  <c r="V11" i="1"/>
  <c r="V23" i="1"/>
  <c r="AD28" i="1"/>
  <c r="V58" i="1"/>
  <c r="AA58" i="1"/>
  <c r="AB69" i="1"/>
  <c r="S69" i="1"/>
  <c r="N69" i="1"/>
  <c r="X69" i="1"/>
  <c r="W42" i="1"/>
  <c r="V47" i="1"/>
  <c r="V51" i="1"/>
  <c r="AF51" i="1"/>
  <c r="AJ51" i="1"/>
  <c r="W52" i="1"/>
  <c r="W53" i="1"/>
  <c r="AE53" i="1"/>
  <c r="V57" i="1"/>
  <c r="K58" i="1"/>
  <c r="W58" i="1"/>
  <c r="AE58" i="1"/>
  <c r="AA59" i="1"/>
  <c r="Q73" i="1"/>
  <c r="U73" i="1"/>
  <c r="Z73" i="1"/>
  <c r="AE73" i="1"/>
  <c r="AK73" i="1"/>
  <c r="S79" i="1"/>
  <c r="AJ79" i="1"/>
  <c r="AF79" i="1"/>
  <c r="U79" i="1"/>
  <c r="K79" i="1"/>
  <c r="X79" i="1"/>
  <c r="AA40" i="1"/>
  <c r="K42" i="1"/>
  <c r="K47" i="1"/>
  <c r="Z47" i="1"/>
  <c r="K51" i="1"/>
  <c r="AF53" i="1"/>
  <c r="AA55" i="1"/>
  <c r="K57" i="1"/>
  <c r="Z57" i="1"/>
  <c r="AD58" i="1"/>
  <c r="AF58" i="1"/>
  <c r="AJ58" i="1"/>
  <c r="AF59" i="1"/>
  <c r="AJ59" i="1"/>
  <c r="AD61" i="1"/>
  <c r="V62" i="1"/>
  <c r="AC70" i="1"/>
  <c r="AK70" i="1"/>
  <c r="AE70" i="1"/>
  <c r="U70" i="1"/>
  <c r="K70" i="1"/>
  <c r="Z70" i="1"/>
  <c r="AK71" i="1"/>
  <c r="K71" i="1"/>
  <c r="Q79" i="1"/>
  <c r="Q81" i="1"/>
  <c r="X81" i="1"/>
  <c r="AD64" i="1"/>
  <c r="W64" i="1"/>
  <c r="AE64" i="1"/>
  <c r="V65" i="1"/>
  <c r="AF65" i="1"/>
  <c r="Z75" i="1"/>
  <c r="AE81" i="1"/>
  <c r="AA2" i="1"/>
  <c r="X2" i="1"/>
  <c r="AE2" i="1"/>
  <c r="AA3" i="1"/>
  <c r="AA4" i="1"/>
  <c r="AA5" i="1"/>
  <c r="X6" i="1"/>
  <c r="AE6" i="1"/>
  <c r="X7" i="1"/>
  <c r="AF7" i="1"/>
  <c r="AJ7" i="1"/>
  <c r="V8" i="1"/>
  <c r="Z8" i="1"/>
  <c r="AE8" i="1"/>
  <c r="W9" i="1"/>
  <c r="AA9" i="1"/>
  <c r="AF9" i="1"/>
  <c r="AJ9" i="1"/>
  <c r="N10" i="1"/>
  <c r="S10" i="1"/>
  <c r="X10" i="1"/>
  <c r="AB10" i="1"/>
  <c r="AL10" i="1"/>
  <c r="V12" i="1"/>
  <c r="Z12" i="1"/>
  <c r="AE12" i="1"/>
  <c r="W13" i="1"/>
  <c r="AA13" i="1"/>
  <c r="AF13" i="1"/>
  <c r="AJ13" i="1"/>
  <c r="V14" i="1"/>
  <c r="Z14" i="1"/>
  <c r="AE14" i="1"/>
  <c r="W15" i="1"/>
  <c r="AA15" i="1"/>
  <c r="AF15" i="1"/>
  <c r="AJ15" i="1"/>
  <c r="X16" i="1"/>
  <c r="X17" i="1"/>
  <c r="K18" i="1"/>
  <c r="AD18" i="1"/>
  <c r="AL18" i="1"/>
  <c r="S2" i="1"/>
  <c r="AF2" i="1"/>
  <c r="AJ2" i="1"/>
  <c r="S6" i="1"/>
  <c r="AF6" i="1"/>
  <c r="AJ6" i="1"/>
  <c r="S7" i="1"/>
  <c r="AL7" i="1"/>
  <c r="W8" i="1"/>
  <c r="AA8" i="1"/>
  <c r="AF8" i="1"/>
  <c r="AJ8" i="1"/>
  <c r="N9" i="1"/>
  <c r="S9" i="1"/>
  <c r="X9" i="1"/>
  <c r="AB9" i="1"/>
  <c r="AL9" i="1"/>
  <c r="W12" i="1"/>
  <c r="AA12" i="1"/>
  <c r="AF12" i="1"/>
  <c r="AJ12" i="1"/>
  <c r="N13" i="1"/>
  <c r="S13" i="1"/>
  <c r="X13" i="1"/>
  <c r="AB13" i="1"/>
  <c r="AL13" i="1"/>
  <c r="N15" i="1"/>
  <c r="S15" i="1"/>
  <c r="X15" i="1"/>
  <c r="AB15" i="1"/>
  <c r="AL15" i="1"/>
  <c r="AE16" i="1"/>
  <c r="Z16" i="1"/>
  <c r="V16" i="1"/>
  <c r="N16" i="1"/>
  <c r="S16" i="1"/>
  <c r="AF16" i="1"/>
  <c r="AJ16" i="1"/>
  <c r="AJ17" i="1"/>
  <c r="AF17" i="1"/>
  <c r="AA17" i="1"/>
  <c r="W17" i="1"/>
  <c r="N17" i="1"/>
  <c r="S17" i="1"/>
  <c r="AE17" i="1"/>
  <c r="AL17" i="1"/>
  <c r="AJ20" i="1"/>
  <c r="AF20" i="1"/>
  <c r="AA20" i="1"/>
  <c r="W20" i="1"/>
  <c r="AE20" i="1"/>
  <c r="Z20" i="1"/>
  <c r="V20" i="1"/>
  <c r="AD20" i="1"/>
  <c r="K20" i="1"/>
  <c r="AL20" i="1"/>
  <c r="AB20" i="1"/>
  <c r="X20" i="1"/>
  <c r="S20" i="1"/>
  <c r="N20" i="1"/>
  <c r="AA6" i="1"/>
  <c r="AA7" i="1"/>
  <c r="N8" i="1"/>
  <c r="S8" i="1"/>
  <c r="X8" i="1"/>
  <c r="AB8" i="1"/>
  <c r="AL8" i="1"/>
  <c r="N12" i="1"/>
  <c r="S12" i="1"/>
  <c r="X12" i="1"/>
  <c r="AB12" i="1"/>
  <c r="AL12" i="1"/>
  <c r="K13" i="1"/>
  <c r="AD13" i="1"/>
  <c r="N14" i="1"/>
  <c r="S14" i="1"/>
  <c r="X14" i="1"/>
  <c r="AB14" i="1"/>
  <c r="AL14" i="1"/>
  <c r="K15" i="1"/>
  <c r="AD15" i="1"/>
  <c r="K16" i="1"/>
  <c r="AA16" i="1"/>
  <c r="AL16" i="1"/>
  <c r="K17" i="1"/>
  <c r="Z17" i="1"/>
  <c r="K2" i="1"/>
  <c r="W2" i="1"/>
  <c r="S3" i="1"/>
  <c r="AF3" i="1"/>
  <c r="S4" i="1"/>
  <c r="AF4" i="1"/>
  <c r="S5" i="1"/>
  <c r="AF5" i="1"/>
  <c r="K6" i="1"/>
  <c r="W6" i="1"/>
  <c r="K7" i="1"/>
  <c r="W7" i="1"/>
  <c r="K8" i="1"/>
  <c r="V9" i="1"/>
  <c r="Z9" i="1"/>
  <c r="AE9" i="1"/>
  <c r="W10" i="1"/>
  <c r="AA10" i="1"/>
  <c r="AF10" i="1"/>
  <c r="AJ10" i="1"/>
  <c r="N11" i="1"/>
  <c r="S11" i="1"/>
  <c r="X11" i="1"/>
  <c r="AB11" i="1"/>
  <c r="AL11" i="1"/>
  <c r="K12" i="1"/>
  <c r="AD12" i="1"/>
  <c r="V13" i="1"/>
  <c r="Z13" i="1"/>
  <c r="K14" i="1"/>
  <c r="V15" i="1"/>
  <c r="Z15" i="1"/>
  <c r="W16" i="1"/>
  <c r="AB16" i="1"/>
  <c r="V17" i="1"/>
  <c r="AB17" i="1"/>
  <c r="AJ18" i="1"/>
  <c r="AF18" i="1"/>
  <c r="AA18" i="1"/>
  <c r="W18" i="1"/>
  <c r="AE18" i="1"/>
  <c r="Z18" i="1"/>
  <c r="V18" i="1"/>
  <c r="N18" i="1"/>
  <c r="S18" i="1"/>
  <c r="AB18" i="1"/>
  <c r="N21" i="1"/>
  <c r="S21" i="1"/>
  <c r="X21" i="1"/>
  <c r="AB21" i="1"/>
  <c r="AL21" i="1"/>
  <c r="N26" i="1"/>
  <c r="S26" i="1"/>
  <c r="X26" i="1"/>
  <c r="AB26" i="1"/>
  <c r="AL26" i="1"/>
  <c r="N19" i="1"/>
  <c r="S19" i="1"/>
  <c r="X19" i="1"/>
  <c r="AB19" i="1"/>
  <c r="AL19" i="1"/>
  <c r="K21" i="1"/>
  <c r="AD21" i="1"/>
  <c r="V22" i="1"/>
  <c r="Z22" i="1"/>
  <c r="AE22" i="1"/>
  <c r="AA23" i="1"/>
  <c r="N24" i="1"/>
  <c r="S24" i="1"/>
  <c r="X24" i="1"/>
  <c r="AB24" i="1"/>
  <c r="AL24" i="1"/>
  <c r="N25" i="1"/>
  <c r="S25" i="1"/>
  <c r="X25" i="1"/>
  <c r="AB25" i="1"/>
  <c r="AL25" i="1"/>
  <c r="K26" i="1"/>
  <c r="AD26" i="1"/>
  <c r="K19" i="1"/>
  <c r="AD19" i="1"/>
  <c r="V21" i="1"/>
  <c r="Z21" i="1"/>
  <c r="AE21" i="1"/>
  <c r="W22" i="1"/>
  <c r="AA22" i="1"/>
  <c r="AF22" i="1"/>
  <c r="AJ22" i="1"/>
  <c r="N23" i="1"/>
  <c r="S23" i="1"/>
  <c r="X23" i="1"/>
  <c r="AB23" i="1"/>
  <c r="AL23" i="1"/>
  <c r="K24" i="1"/>
  <c r="K25" i="1"/>
  <c r="AD25" i="1"/>
  <c r="V26" i="1"/>
  <c r="Z26" i="1"/>
  <c r="AE26" i="1"/>
  <c r="W21" i="1"/>
  <c r="AA21" i="1"/>
  <c r="AF21" i="1"/>
  <c r="AJ21" i="1"/>
  <c r="N22" i="1"/>
  <c r="S22" i="1"/>
  <c r="X22" i="1"/>
  <c r="AB22" i="1"/>
  <c r="V25" i="1"/>
  <c r="Z25" i="1"/>
  <c r="AE25" i="1"/>
  <c r="W26" i="1"/>
  <c r="AA26" i="1"/>
  <c r="AF26" i="1"/>
  <c r="AJ26" i="1"/>
  <c r="N27" i="1"/>
  <c r="S27" i="1"/>
  <c r="X27" i="1"/>
  <c r="AB27" i="1"/>
  <c r="AL27" i="1"/>
  <c r="K30" i="1"/>
  <c r="AD30" i="1"/>
  <c r="X31" i="1"/>
  <c r="K27" i="1"/>
  <c r="AD27" i="1"/>
  <c r="AE31" i="1"/>
  <c r="Z31" i="1"/>
  <c r="V31" i="1"/>
  <c r="N31" i="1"/>
  <c r="S31" i="1"/>
  <c r="AF31" i="1"/>
  <c r="AJ31" i="1"/>
  <c r="V27" i="1"/>
  <c r="Z27" i="1"/>
  <c r="AE27" i="1"/>
  <c r="W28" i="1"/>
  <c r="AA28" i="1"/>
  <c r="AF28" i="1"/>
  <c r="AJ28" i="1"/>
  <c r="N29" i="1"/>
  <c r="S29" i="1"/>
  <c r="X29" i="1"/>
  <c r="AB29" i="1"/>
  <c r="AL29" i="1"/>
  <c r="W30" i="1"/>
  <c r="AA30" i="1"/>
  <c r="AF30" i="1"/>
  <c r="AJ30" i="1"/>
  <c r="K31" i="1"/>
  <c r="AA31" i="1"/>
  <c r="AL31" i="1"/>
  <c r="W27" i="1"/>
  <c r="AA27" i="1"/>
  <c r="AF27" i="1"/>
  <c r="AJ27" i="1"/>
  <c r="N28" i="1"/>
  <c r="S28" i="1"/>
  <c r="X28" i="1"/>
  <c r="AB28" i="1"/>
  <c r="AL28" i="1"/>
  <c r="N30" i="1"/>
  <c r="S30" i="1"/>
  <c r="X30" i="1"/>
  <c r="AB30" i="1"/>
  <c r="AL30" i="1"/>
  <c r="W31" i="1"/>
  <c r="AB31" i="1"/>
  <c r="V32" i="1"/>
  <c r="Z32" i="1"/>
  <c r="AE32" i="1"/>
  <c r="N33" i="1"/>
  <c r="S33" i="1"/>
  <c r="X33" i="1"/>
  <c r="AB33" i="1"/>
  <c r="AL33" i="1"/>
  <c r="AD34" i="1"/>
  <c r="V35" i="1"/>
  <c r="Z35" i="1"/>
  <c r="AE35" i="1"/>
  <c r="N36" i="1"/>
  <c r="S36" i="1"/>
  <c r="X36" i="1"/>
  <c r="AB36" i="1"/>
  <c r="AL36" i="1"/>
  <c r="V37" i="1"/>
  <c r="Z37" i="1"/>
  <c r="AE37" i="1"/>
  <c r="W32" i="1"/>
  <c r="AA32" i="1"/>
  <c r="AF32" i="1"/>
  <c r="AJ32" i="1"/>
  <c r="K33" i="1"/>
  <c r="AD33" i="1"/>
  <c r="Z34" i="1"/>
  <c r="W35" i="1"/>
  <c r="AA35" i="1"/>
  <c r="AF35" i="1"/>
  <c r="AJ35" i="1"/>
  <c r="K36" i="1"/>
  <c r="AD36" i="1"/>
  <c r="W37" i="1"/>
  <c r="AA37" i="1"/>
  <c r="AF37" i="1"/>
  <c r="AJ37" i="1"/>
  <c r="N32" i="1"/>
  <c r="S32" i="1"/>
  <c r="X32" i="1"/>
  <c r="AB32" i="1"/>
  <c r="AL32" i="1"/>
  <c r="V33" i="1"/>
  <c r="Z33" i="1"/>
  <c r="AE33" i="1"/>
  <c r="AA34" i="1"/>
  <c r="N35" i="1"/>
  <c r="S35" i="1"/>
  <c r="X35" i="1"/>
  <c r="AB35" i="1"/>
  <c r="AL35" i="1"/>
  <c r="V36" i="1"/>
  <c r="Z36" i="1"/>
  <c r="AE36" i="1"/>
  <c r="N37" i="1"/>
  <c r="S37" i="1"/>
  <c r="X37" i="1"/>
  <c r="AB37" i="1"/>
  <c r="AL37" i="1"/>
  <c r="K32" i="1"/>
  <c r="AD32" i="1"/>
  <c r="W33" i="1"/>
  <c r="AA33" i="1"/>
  <c r="AF33" i="1"/>
  <c r="AJ33" i="1"/>
  <c r="N34" i="1"/>
  <c r="S34" i="1"/>
  <c r="X34" i="1"/>
  <c r="AB34" i="1"/>
  <c r="AL34" i="1"/>
  <c r="K35" i="1"/>
  <c r="AD35" i="1"/>
  <c r="W36" i="1"/>
  <c r="AA36" i="1"/>
  <c r="AF36" i="1"/>
  <c r="AJ36" i="1"/>
  <c r="K37" i="1"/>
  <c r="AD37" i="1"/>
  <c r="AA38" i="1"/>
  <c r="K38" i="1"/>
  <c r="W38" i="1"/>
  <c r="AB38" i="1"/>
  <c r="S38" i="1"/>
  <c r="AF38" i="1"/>
  <c r="AE41" i="1"/>
  <c r="N46" i="1"/>
  <c r="S46" i="1"/>
  <c r="X46" i="1"/>
  <c r="AB46" i="1"/>
  <c r="AL46" i="1"/>
  <c r="AD47" i="1"/>
  <c r="N50" i="1"/>
  <c r="S50" i="1"/>
  <c r="X50" i="1"/>
  <c r="AB50" i="1"/>
  <c r="AL50" i="1"/>
  <c r="AD51" i="1"/>
  <c r="AE40" i="1"/>
  <c r="K41" i="1"/>
  <c r="W41" i="1"/>
  <c r="W44" i="1"/>
  <c r="AA44" i="1"/>
  <c r="AF44" i="1"/>
  <c r="AJ44" i="1"/>
  <c r="N45" i="1"/>
  <c r="S45" i="1"/>
  <c r="X45" i="1"/>
  <c r="AB45" i="1"/>
  <c r="AL45" i="1"/>
  <c r="K46" i="1"/>
  <c r="AD46" i="1"/>
  <c r="W48" i="1"/>
  <c r="AA48" i="1"/>
  <c r="AF48" i="1"/>
  <c r="AJ48" i="1"/>
  <c r="N49" i="1"/>
  <c r="S49" i="1"/>
  <c r="X49" i="1"/>
  <c r="AB49" i="1"/>
  <c r="AL49" i="1"/>
  <c r="K50" i="1"/>
  <c r="AD50" i="1"/>
  <c r="Z51" i="1"/>
  <c r="N52" i="1"/>
  <c r="S52" i="1"/>
  <c r="X52" i="1"/>
  <c r="AB52" i="1"/>
  <c r="AL52" i="1"/>
  <c r="S39" i="1"/>
  <c r="AA39" i="1"/>
  <c r="K40" i="1"/>
  <c r="S42" i="1"/>
  <c r="AA42" i="1"/>
  <c r="N44" i="1"/>
  <c r="S44" i="1"/>
  <c r="X44" i="1"/>
  <c r="AB44" i="1"/>
  <c r="AL44" i="1"/>
  <c r="K45" i="1"/>
  <c r="AD45" i="1"/>
  <c r="V46" i="1"/>
  <c r="Z46" i="1"/>
  <c r="AE46" i="1"/>
  <c r="W47" i="1"/>
  <c r="AA47" i="1"/>
  <c r="AF47" i="1"/>
  <c r="AJ47" i="1"/>
  <c r="N48" i="1"/>
  <c r="S48" i="1"/>
  <c r="X48" i="1"/>
  <c r="AB48" i="1"/>
  <c r="AL48" i="1"/>
  <c r="AD49" i="1"/>
  <c r="V50" i="1"/>
  <c r="Z50" i="1"/>
  <c r="AE50" i="1"/>
  <c r="AA51" i="1"/>
  <c r="AD52" i="1"/>
  <c r="S41" i="1"/>
  <c r="K44" i="1"/>
  <c r="AD44" i="1"/>
  <c r="V45" i="1"/>
  <c r="Z45" i="1"/>
  <c r="AE45" i="1"/>
  <c r="W46" i="1"/>
  <c r="AA46" i="1"/>
  <c r="AF46" i="1"/>
  <c r="AJ46" i="1"/>
  <c r="N47" i="1"/>
  <c r="S47" i="1"/>
  <c r="X47" i="1"/>
  <c r="AB47" i="1"/>
  <c r="K48" i="1"/>
  <c r="AD48" i="1"/>
  <c r="V49" i="1"/>
  <c r="Z49" i="1"/>
  <c r="AE49" i="1"/>
  <c r="W50" i="1"/>
  <c r="AA50" i="1"/>
  <c r="AF50" i="1"/>
  <c r="AJ50" i="1"/>
  <c r="N51" i="1"/>
  <c r="S51" i="1"/>
  <c r="X51" i="1"/>
  <c r="AB51" i="1"/>
  <c r="AL51" i="1"/>
  <c r="V52" i="1"/>
  <c r="Z52" i="1"/>
  <c r="AE52" i="1"/>
  <c r="N56" i="1"/>
  <c r="S56" i="1"/>
  <c r="X56" i="1"/>
  <c r="AB56" i="1"/>
  <c r="AL56" i="1"/>
  <c r="AD57" i="1"/>
  <c r="AE60" i="1"/>
  <c r="Z60" i="1"/>
  <c r="V60" i="1"/>
  <c r="AJ60" i="1"/>
  <c r="AF60" i="1"/>
  <c r="AA60" i="1"/>
  <c r="W60" i="1"/>
  <c r="N60" i="1"/>
  <c r="S60" i="1"/>
  <c r="AB60" i="1"/>
  <c r="N54" i="1"/>
  <c r="S54" i="1"/>
  <c r="X54" i="1"/>
  <c r="AB54" i="1"/>
  <c r="AL54" i="1"/>
  <c r="N55" i="1"/>
  <c r="S55" i="1"/>
  <c r="X55" i="1"/>
  <c r="AB55" i="1"/>
  <c r="AL55" i="1"/>
  <c r="K56" i="1"/>
  <c r="AD56" i="1"/>
  <c r="N59" i="1"/>
  <c r="S59" i="1"/>
  <c r="X59" i="1"/>
  <c r="AB59" i="1"/>
  <c r="AL59" i="1"/>
  <c r="K60" i="1"/>
  <c r="AD60" i="1"/>
  <c r="AL60" i="1"/>
  <c r="N53" i="1"/>
  <c r="S53" i="1"/>
  <c r="X53" i="1"/>
  <c r="AB53" i="1"/>
  <c r="AL53" i="1"/>
  <c r="K54" i="1"/>
  <c r="AD54" i="1"/>
  <c r="K55" i="1"/>
  <c r="AD55" i="1"/>
  <c r="V56" i="1"/>
  <c r="Z56" i="1"/>
  <c r="AE56" i="1"/>
  <c r="W57" i="1"/>
  <c r="AA57" i="1"/>
  <c r="AF57" i="1"/>
  <c r="AJ57" i="1"/>
  <c r="N58" i="1"/>
  <c r="S58" i="1"/>
  <c r="X58" i="1"/>
  <c r="AB58" i="1"/>
  <c r="K59" i="1"/>
  <c r="AD59" i="1"/>
  <c r="X60" i="1"/>
  <c r="K53" i="1"/>
  <c r="AD53" i="1"/>
  <c r="V54" i="1"/>
  <c r="Z54" i="1"/>
  <c r="AE54" i="1"/>
  <c r="V55" i="1"/>
  <c r="Z55" i="1"/>
  <c r="W56" i="1"/>
  <c r="AA56" i="1"/>
  <c r="AF56" i="1"/>
  <c r="AJ56" i="1"/>
  <c r="N57" i="1"/>
  <c r="S57" i="1"/>
  <c r="X57" i="1"/>
  <c r="AB57" i="1"/>
  <c r="V59" i="1"/>
  <c r="Z59" i="1"/>
  <c r="V61" i="1"/>
  <c r="Z61" i="1"/>
  <c r="AE61" i="1"/>
  <c r="Z62" i="1"/>
  <c r="V63" i="1"/>
  <c r="Z63" i="1"/>
  <c r="AF63" i="1"/>
  <c r="AJ63" i="1"/>
  <c r="AA65" i="1"/>
  <c r="Z65" i="1"/>
  <c r="W61" i="1"/>
  <c r="AA61" i="1"/>
  <c r="AF61" i="1"/>
  <c r="AJ61" i="1"/>
  <c r="AD65" i="1"/>
  <c r="N67" i="1"/>
  <c r="S67" i="1"/>
  <c r="AB67" i="1"/>
  <c r="N61" i="1"/>
  <c r="S61" i="1"/>
  <c r="X61" i="1"/>
  <c r="AB61" i="1"/>
  <c r="AL61" i="1"/>
  <c r="AJ67" i="1"/>
  <c r="AF67" i="1"/>
  <c r="AA67" i="1"/>
  <c r="W67" i="1"/>
  <c r="AE67" i="1"/>
  <c r="Z67" i="1"/>
  <c r="V67" i="1"/>
  <c r="AD67" i="1"/>
  <c r="K67" i="1"/>
  <c r="K61" i="1"/>
  <c r="AD63" i="1"/>
  <c r="K63" i="1"/>
  <c r="AE63" i="1"/>
  <c r="X67" i="1"/>
  <c r="N68" i="1"/>
  <c r="S68" i="1"/>
  <c r="X68" i="1"/>
  <c r="AB68" i="1"/>
  <c r="AL68" i="1"/>
  <c r="AD69" i="1"/>
  <c r="K69" i="1"/>
  <c r="AE69" i="1"/>
  <c r="N72" i="1"/>
  <c r="S72" i="1"/>
  <c r="AK77" i="1"/>
  <c r="Q77" i="1"/>
  <c r="N64" i="1"/>
  <c r="S64" i="1"/>
  <c r="X64" i="1"/>
  <c r="AB64" i="1"/>
  <c r="N66" i="1"/>
  <c r="S66" i="1"/>
  <c r="X66" i="1"/>
  <c r="AB66" i="1"/>
  <c r="AL66" i="1"/>
  <c r="K68" i="1"/>
  <c r="AD68" i="1"/>
  <c r="V69" i="1"/>
  <c r="Z69" i="1"/>
  <c r="AF69" i="1"/>
  <c r="AJ69" i="1"/>
  <c r="K72" i="1"/>
  <c r="U75" i="1"/>
  <c r="N62" i="1"/>
  <c r="S62" i="1"/>
  <c r="X62" i="1"/>
  <c r="AB62" i="1"/>
  <c r="AL62" i="1"/>
  <c r="K64" i="1"/>
  <c r="N65" i="1"/>
  <c r="S65" i="1"/>
  <c r="X65" i="1"/>
  <c r="AB65" i="1"/>
  <c r="AL65" i="1"/>
  <c r="K66" i="1"/>
  <c r="V68" i="1"/>
  <c r="Z68" i="1"/>
  <c r="AE68" i="1"/>
  <c r="W69" i="1"/>
  <c r="AA69" i="1"/>
  <c r="AL69" i="1"/>
  <c r="W72" i="1"/>
  <c r="Q75" i="1"/>
  <c r="S70" i="1"/>
  <c r="N71" i="1"/>
  <c r="AE71" i="1"/>
  <c r="AC77" i="1"/>
  <c r="Q2" i="1"/>
  <c r="U2" i="1"/>
  <c r="AC2" i="1"/>
  <c r="AC3" i="1"/>
  <c r="AK3" i="1"/>
  <c r="Q4" i="1"/>
  <c r="U4" i="1"/>
  <c r="AC4" i="1"/>
  <c r="AK4" i="1"/>
  <c r="Q5" i="1"/>
  <c r="U5" i="1"/>
  <c r="AC5" i="1"/>
  <c r="AK5" i="1"/>
  <c r="Q6" i="1"/>
  <c r="U6" i="1"/>
  <c r="AC6" i="1"/>
  <c r="AK6" i="1"/>
  <c r="AK7" i="1"/>
  <c r="AC7" i="1"/>
  <c r="Q7" i="1"/>
  <c r="U7" i="1"/>
  <c r="AD7" i="1"/>
  <c r="AK2" i="1"/>
  <c r="Q3" i="1"/>
  <c r="U3" i="1"/>
  <c r="N2" i="1"/>
  <c r="V2" i="1"/>
  <c r="Z2" i="1"/>
  <c r="AD2" i="1"/>
  <c r="AL2" i="1"/>
  <c r="N3" i="1"/>
  <c r="V3" i="1"/>
  <c r="Z3" i="1"/>
  <c r="AD3" i="1"/>
  <c r="AL3" i="1"/>
  <c r="N4" i="1"/>
  <c r="V4" i="1"/>
  <c r="Z4" i="1"/>
  <c r="AD4" i="1"/>
  <c r="AL4" i="1"/>
  <c r="N5" i="1"/>
  <c r="V5" i="1"/>
  <c r="Z5" i="1"/>
  <c r="AD5" i="1"/>
  <c r="AL5" i="1"/>
  <c r="N6" i="1"/>
  <c r="V6" i="1"/>
  <c r="Z6" i="1"/>
  <c r="AD6" i="1"/>
  <c r="AL6" i="1"/>
  <c r="N7" i="1"/>
  <c r="V7" i="1"/>
  <c r="Z7" i="1"/>
  <c r="AE7" i="1"/>
  <c r="Q8" i="1"/>
  <c r="U8" i="1"/>
  <c r="AC8" i="1"/>
  <c r="AK8" i="1"/>
  <c r="Q9" i="1"/>
  <c r="U9" i="1"/>
  <c r="AC9" i="1"/>
  <c r="AK9" i="1"/>
  <c r="Q10" i="1"/>
  <c r="U10" i="1"/>
  <c r="AC10" i="1"/>
  <c r="AK10" i="1"/>
  <c r="Q11" i="1"/>
  <c r="U11" i="1"/>
  <c r="AC11" i="1"/>
  <c r="AK11" i="1"/>
  <c r="Q12" i="1"/>
  <c r="U12" i="1"/>
  <c r="AC12" i="1"/>
  <c r="AK12" i="1"/>
  <c r="Q13" i="1"/>
  <c r="U13" i="1"/>
  <c r="AC13" i="1"/>
  <c r="AK13" i="1"/>
  <c r="Q14" i="1"/>
  <c r="U14" i="1"/>
  <c r="AC14" i="1"/>
  <c r="AK14" i="1"/>
  <c r="Q15" i="1"/>
  <c r="U15" i="1"/>
  <c r="AC15" i="1"/>
  <c r="AK15" i="1"/>
  <c r="Q16" i="1"/>
  <c r="U16" i="1"/>
  <c r="AC16" i="1"/>
  <c r="AK16" i="1"/>
  <c r="Q17" i="1"/>
  <c r="U17" i="1"/>
  <c r="AC17" i="1"/>
  <c r="AK17" i="1"/>
  <c r="Q18" i="1"/>
  <c r="U18" i="1"/>
  <c r="AC18" i="1"/>
  <c r="AK18" i="1"/>
  <c r="Q19" i="1"/>
  <c r="U19" i="1"/>
  <c r="AC19" i="1"/>
  <c r="AK19" i="1"/>
  <c r="Q20" i="1"/>
  <c r="U20" i="1"/>
  <c r="AC20" i="1"/>
  <c r="AK20" i="1"/>
  <c r="Q21" i="1"/>
  <c r="U21" i="1"/>
  <c r="AC21" i="1"/>
  <c r="AK21" i="1"/>
  <c r="Q22" i="1"/>
  <c r="U22" i="1"/>
  <c r="AC22" i="1"/>
  <c r="AK22" i="1"/>
  <c r="Q23" i="1"/>
  <c r="U23" i="1"/>
  <c r="AC23" i="1"/>
  <c r="AK23" i="1"/>
  <c r="Q24" i="1"/>
  <c r="U24" i="1"/>
  <c r="AC24" i="1"/>
  <c r="AK24" i="1"/>
  <c r="Q25" i="1"/>
  <c r="U25" i="1"/>
  <c r="AC25" i="1"/>
  <c r="AK25" i="1"/>
  <c r="Q26" i="1"/>
  <c r="U26" i="1"/>
  <c r="AC26" i="1"/>
  <c r="AK26" i="1"/>
  <c r="Q27" i="1"/>
  <c r="U27" i="1"/>
  <c r="AC27" i="1"/>
  <c r="AK27" i="1"/>
  <c r="Q28" i="1"/>
  <c r="U28" i="1"/>
  <c r="AC28" i="1"/>
  <c r="AK28" i="1"/>
  <c r="Q29" i="1"/>
  <c r="U29" i="1"/>
  <c r="AC29" i="1"/>
  <c r="AK29" i="1"/>
  <c r="Q30" i="1"/>
  <c r="U30" i="1"/>
  <c r="AC30" i="1"/>
  <c r="AK30" i="1"/>
  <c r="Q31" i="1"/>
  <c r="U31" i="1"/>
  <c r="AC31" i="1"/>
  <c r="AK31" i="1"/>
  <c r="Q32" i="1"/>
  <c r="U32" i="1"/>
  <c r="AC32" i="1"/>
  <c r="AK32" i="1"/>
  <c r="Q33" i="1"/>
  <c r="U33" i="1"/>
  <c r="AC33" i="1"/>
  <c r="AK33" i="1"/>
  <c r="Q34" i="1"/>
  <c r="U34" i="1"/>
  <c r="AC34" i="1"/>
  <c r="AK34" i="1"/>
  <c r="Q35" i="1"/>
  <c r="U35" i="1"/>
  <c r="AC35" i="1"/>
  <c r="AK35" i="1"/>
  <c r="Q36" i="1"/>
  <c r="U36" i="1"/>
  <c r="AC36" i="1"/>
  <c r="AK36" i="1"/>
  <c r="Q37" i="1"/>
  <c r="U37" i="1"/>
  <c r="AC37" i="1"/>
  <c r="AK37" i="1"/>
  <c r="Q38" i="1"/>
  <c r="U38" i="1"/>
  <c r="AC38" i="1"/>
  <c r="AK38" i="1"/>
  <c r="N38" i="1"/>
  <c r="V38" i="1"/>
  <c r="Z38" i="1"/>
  <c r="AD38" i="1"/>
  <c r="AL38" i="1"/>
  <c r="K43" i="1"/>
  <c r="S43" i="1"/>
  <c r="X43" i="1"/>
  <c r="AB43" i="1"/>
  <c r="AL43" i="1"/>
  <c r="X39" i="1"/>
  <c r="AB39" i="1"/>
  <c r="AF39" i="1"/>
  <c r="AJ39" i="1"/>
  <c r="X40" i="1"/>
  <c r="AB40" i="1"/>
  <c r="AF40" i="1"/>
  <c r="AJ40" i="1"/>
  <c r="X41" i="1"/>
  <c r="AB41" i="1"/>
  <c r="AF41" i="1"/>
  <c r="AJ41" i="1"/>
  <c r="X42" i="1"/>
  <c r="AB42" i="1"/>
  <c r="AF42" i="1"/>
  <c r="AJ42" i="1"/>
  <c r="AD43" i="1"/>
  <c r="Q39" i="1"/>
  <c r="U39" i="1"/>
  <c r="AC39" i="1"/>
  <c r="AK39" i="1"/>
  <c r="Q40" i="1"/>
  <c r="U40" i="1"/>
  <c r="AC40" i="1"/>
  <c r="AK40" i="1"/>
  <c r="Q41" i="1"/>
  <c r="U41" i="1"/>
  <c r="AC41" i="1"/>
  <c r="AK41" i="1"/>
  <c r="Q42" i="1"/>
  <c r="U42" i="1"/>
  <c r="AC42" i="1"/>
  <c r="AK42" i="1"/>
  <c r="AK43" i="1"/>
  <c r="AC43" i="1"/>
  <c r="U43" i="1"/>
  <c r="Q43" i="1"/>
  <c r="V43" i="1"/>
  <c r="Z43" i="1"/>
  <c r="AE43" i="1"/>
  <c r="N39" i="1"/>
  <c r="V39" i="1"/>
  <c r="Z39" i="1"/>
  <c r="AD39" i="1"/>
  <c r="AL39" i="1"/>
  <c r="N40" i="1"/>
  <c r="V40" i="1"/>
  <c r="Z40" i="1"/>
  <c r="AD40" i="1"/>
  <c r="AL40" i="1"/>
  <c r="N41" i="1"/>
  <c r="V41" i="1"/>
  <c r="Z41" i="1"/>
  <c r="AD41" i="1"/>
  <c r="AL41" i="1"/>
  <c r="N42" i="1"/>
  <c r="V42" i="1"/>
  <c r="Z42" i="1"/>
  <c r="AD42" i="1"/>
  <c r="AL42" i="1"/>
  <c r="N43" i="1"/>
  <c r="W43" i="1"/>
  <c r="AA43" i="1"/>
  <c r="AF43" i="1"/>
  <c r="AJ43" i="1"/>
  <c r="AD72" i="1"/>
  <c r="AC72" i="1"/>
  <c r="AA72" i="1"/>
  <c r="Q44" i="1"/>
  <c r="U44" i="1"/>
  <c r="AC44" i="1"/>
  <c r="AK44" i="1"/>
  <c r="Q45" i="1"/>
  <c r="U45" i="1"/>
  <c r="AC45" i="1"/>
  <c r="AK45" i="1"/>
  <c r="Q46" i="1"/>
  <c r="U46" i="1"/>
  <c r="AC46" i="1"/>
  <c r="AK46" i="1"/>
  <c r="Q47" i="1"/>
  <c r="U47" i="1"/>
  <c r="AC47" i="1"/>
  <c r="AK47" i="1"/>
  <c r="Q48" i="1"/>
  <c r="U48" i="1"/>
  <c r="AC48" i="1"/>
  <c r="AK48" i="1"/>
  <c r="Q49" i="1"/>
  <c r="U49" i="1"/>
  <c r="AC49" i="1"/>
  <c r="AK49" i="1"/>
  <c r="Q50" i="1"/>
  <c r="U50" i="1"/>
  <c r="AC50" i="1"/>
  <c r="AK50" i="1"/>
  <c r="Q51" i="1"/>
  <c r="U51" i="1"/>
  <c r="AC51" i="1"/>
  <c r="AK51" i="1"/>
  <c r="Q52" i="1"/>
  <c r="U52" i="1"/>
  <c r="AC52" i="1"/>
  <c r="AK52" i="1"/>
  <c r="Q53" i="1"/>
  <c r="U53" i="1"/>
  <c r="AC53" i="1"/>
  <c r="AK53" i="1"/>
  <c r="AJ78" i="1"/>
  <c r="AF78" i="1"/>
  <c r="AB78" i="1"/>
  <c r="X78" i="1"/>
  <c r="AE78" i="1"/>
  <c r="AA78" i="1"/>
  <c r="W78" i="1"/>
  <c r="S78" i="1"/>
  <c r="K78" i="1"/>
  <c r="AL78" i="1"/>
  <c r="AD78" i="1"/>
  <c r="Z78" i="1"/>
  <c r="V78" i="1"/>
  <c r="N78" i="1"/>
  <c r="AK78" i="1"/>
  <c r="AC78" i="1"/>
  <c r="Q78" i="1"/>
  <c r="U78" i="1"/>
  <c r="AJ70" i="1"/>
  <c r="AF70" i="1"/>
  <c r="AB70" i="1"/>
  <c r="X70" i="1"/>
  <c r="AL70" i="1"/>
  <c r="AA70" i="1"/>
  <c r="V70" i="1"/>
  <c r="N70" i="1"/>
  <c r="W70" i="1"/>
  <c r="AD70" i="1"/>
  <c r="AJ71" i="1"/>
  <c r="AF71" i="1"/>
  <c r="AB71" i="1"/>
  <c r="X71" i="1"/>
  <c r="AD71" i="1"/>
  <c r="Q71" i="1"/>
  <c r="U71" i="1"/>
  <c r="Z71" i="1"/>
  <c r="AL71" i="1"/>
  <c r="AJ75" i="1"/>
  <c r="AF75" i="1"/>
  <c r="AB75" i="1"/>
  <c r="X75" i="1"/>
  <c r="AD75" i="1"/>
  <c r="AC75" i="1"/>
  <c r="W75" i="1"/>
  <c r="S75" i="1"/>
  <c r="K75" i="1"/>
  <c r="AL75" i="1"/>
  <c r="AA75" i="1"/>
  <c r="V75" i="1"/>
  <c r="N75" i="1"/>
  <c r="AE75" i="1"/>
  <c r="AK75" i="1"/>
  <c r="Q54" i="1"/>
  <c r="U54" i="1"/>
  <c r="AC54" i="1"/>
  <c r="AK54" i="1"/>
  <c r="Q55" i="1"/>
  <c r="U55" i="1"/>
  <c r="AC55" i="1"/>
  <c r="AK55" i="1"/>
  <c r="Q56" i="1"/>
  <c r="U56" i="1"/>
  <c r="AC56" i="1"/>
  <c r="AK56" i="1"/>
  <c r="Q57" i="1"/>
  <c r="U57" i="1"/>
  <c r="AC57" i="1"/>
  <c r="AK57" i="1"/>
  <c r="Q58" i="1"/>
  <c r="U58" i="1"/>
  <c r="AC58" i="1"/>
  <c r="AK58" i="1"/>
  <c r="Q59" i="1"/>
  <c r="U59" i="1"/>
  <c r="AC59" i="1"/>
  <c r="AK59" i="1"/>
  <c r="Q60" i="1"/>
  <c r="U60" i="1"/>
  <c r="AC60" i="1"/>
  <c r="AK60" i="1"/>
  <c r="Q61" i="1"/>
  <c r="U61" i="1"/>
  <c r="AC61" i="1"/>
  <c r="AK61" i="1"/>
  <c r="Q62" i="1"/>
  <c r="U62" i="1"/>
  <c r="AC62" i="1"/>
  <c r="AK62" i="1"/>
  <c r="Q63" i="1"/>
  <c r="U63" i="1"/>
  <c r="AC63" i="1"/>
  <c r="AK63" i="1"/>
  <c r="AK64" i="1"/>
  <c r="Q64" i="1"/>
  <c r="U64" i="1"/>
  <c r="AC64" i="1"/>
  <c r="AL64" i="1"/>
  <c r="S71" i="1"/>
  <c r="W71" i="1"/>
  <c r="AC71" i="1"/>
  <c r="AJ73" i="1"/>
  <c r="AF73" i="1"/>
  <c r="AB73" i="1"/>
  <c r="X73" i="1"/>
  <c r="AC73" i="1"/>
  <c r="W73" i="1"/>
  <c r="S73" i="1"/>
  <c r="K73" i="1"/>
  <c r="AL73" i="1"/>
  <c r="AA73" i="1"/>
  <c r="V73" i="1"/>
  <c r="N73" i="1"/>
  <c r="AD73" i="1"/>
  <c r="AJ76" i="1"/>
  <c r="AF76" i="1"/>
  <c r="AB76" i="1"/>
  <c r="X76" i="1"/>
  <c r="AE76" i="1"/>
  <c r="AA76" i="1"/>
  <c r="W76" i="1"/>
  <c r="S76" i="1"/>
  <c r="K76" i="1"/>
  <c r="AL76" i="1"/>
  <c r="AD76" i="1"/>
  <c r="Z76" i="1"/>
  <c r="V76" i="1"/>
  <c r="N76" i="1"/>
  <c r="AK76" i="1"/>
  <c r="AC76" i="1"/>
  <c r="Q76" i="1"/>
  <c r="U76" i="1"/>
  <c r="AJ74" i="1"/>
  <c r="AF74" i="1"/>
  <c r="AB74" i="1"/>
  <c r="X74" i="1"/>
  <c r="Q74" i="1"/>
  <c r="U74" i="1"/>
  <c r="Z74" i="1"/>
  <c r="AE74" i="1"/>
  <c r="AK74" i="1"/>
  <c r="Q65" i="1"/>
  <c r="U65" i="1"/>
  <c r="AC65" i="1"/>
  <c r="AK65" i="1"/>
  <c r="Q66" i="1"/>
  <c r="U66" i="1"/>
  <c r="AC66" i="1"/>
  <c r="AK66" i="1"/>
  <c r="Q67" i="1"/>
  <c r="U67" i="1"/>
  <c r="AC67" i="1"/>
  <c r="AK67" i="1"/>
  <c r="Q68" i="1"/>
  <c r="U68" i="1"/>
  <c r="AC68" i="1"/>
  <c r="AK68" i="1"/>
  <c r="Q69" i="1"/>
  <c r="U69" i="1"/>
  <c r="AC69" i="1"/>
  <c r="AK69" i="1"/>
  <c r="AJ72" i="1"/>
  <c r="AF72" i="1"/>
  <c r="AB72" i="1"/>
  <c r="X72" i="1"/>
  <c r="Q72" i="1"/>
  <c r="U72" i="1"/>
  <c r="Z72" i="1"/>
  <c r="AE72" i="1"/>
  <c r="AK72" i="1"/>
  <c r="N74" i="1"/>
  <c r="V74" i="1"/>
  <c r="AA74" i="1"/>
  <c r="AL74" i="1"/>
  <c r="AJ77" i="1"/>
  <c r="AF77" i="1"/>
  <c r="AB77" i="1"/>
  <c r="X77" i="1"/>
  <c r="AE77" i="1"/>
  <c r="AA77" i="1"/>
  <c r="W77" i="1"/>
  <c r="S77" i="1"/>
  <c r="K77" i="1"/>
  <c r="AL77" i="1"/>
  <c r="AD77" i="1"/>
  <c r="Z77" i="1"/>
  <c r="V77" i="1"/>
  <c r="N77" i="1"/>
  <c r="K74" i="1"/>
  <c r="S74" i="1"/>
  <c r="W74" i="1"/>
  <c r="AC74" i="1"/>
  <c r="AB80" i="1"/>
  <c r="AC79" i="1"/>
  <c r="AA79" i="1"/>
  <c r="AC81" i="1"/>
  <c r="AA81" i="1"/>
  <c r="AL80" i="1"/>
  <c r="AD80" i="1"/>
  <c r="Z80" i="1"/>
  <c r="V80" i="1"/>
  <c r="N80" i="1"/>
  <c r="AJ80" i="1"/>
  <c r="AF80" i="1"/>
  <c r="AA80" i="1"/>
  <c r="U80" i="1"/>
  <c r="Q80" i="1"/>
  <c r="AE80" i="1"/>
  <c r="K80" i="1"/>
  <c r="AC80" i="1"/>
  <c r="X80" i="1"/>
  <c r="S80" i="1"/>
  <c r="W80" i="1"/>
  <c r="AL79" i="1"/>
  <c r="AD79" i="1"/>
  <c r="Z79" i="1"/>
  <c r="V79" i="1"/>
  <c r="N79" i="1"/>
  <c r="W79" i="1"/>
  <c r="AB79" i="1"/>
  <c r="AK79" i="1"/>
  <c r="AL81" i="1"/>
  <c r="AD81" i="1"/>
  <c r="Z81" i="1"/>
  <c r="V81" i="1"/>
  <c r="N81" i="1"/>
  <c r="W81" i="1"/>
  <c r="AB81" i="1"/>
  <c r="AK81" i="1"/>
</calcChain>
</file>

<file path=xl/sharedStrings.xml><?xml version="1.0" encoding="utf-8"?>
<sst xmlns="http://schemas.openxmlformats.org/spreadsheetml/2006/main" count="257" uniqueCount="169">
  <si>
    <t>XRN Ref</t>
  </si>
  <si>
    <t>High-Level Status</t>
  </si>
  <si>
    <t>Change Title</t>
  </si>
  <si>
    <t>Change Type</t>
  </si>
  <si>
    <t>Delivery Status</t>
  </si>
  <si>
    <t>Change Lifecycle Status</t>
  </si>
  <si>
    <t>Xoserve Proposed Indicative Prioritsation Score</t>
  </si>
  <si>
    <t>July'17 Change Demand Backlog
ChMC Priority</t>
  </si>
  <si>
    <t>July'17 Change Demand Backlog
SDG Priority</t>
  </si>
  <si>
    <t>Xoserve Platform Owner</t>
  </si>
  <si>
    <t>Origination Date</t>
  </si>
  <si>
    <t>Change Originator</t>
  </si>
  <si>
    <t>Xoserve Project Manager</t>
  </si>
  <si>
    <t>R&amp;N Release Number</t>
  </si>
  <si>
    <t>Previous UK Link CR Ref</t>
  </si>
  <si>
    <t>Delivery Team</t>
  </si>
  <si>
    <r>
      <t xml:space="preserve">ClearQuest Ticket
</t>
    </r>
    <r>
      <rPr>
        <sz val="11"/>
        <color theme="0"/>
        <rFont val="Calibri"/>
        <family val="2"/>
        <scheme val="minor"/>
      </rPr>
      <t>(Minor Enhancement Delivery)</t>
    </r>
  </si>
  <si>
    <t>Current Delivery Implementation Forecast Date</t>
  </si>
  <si>
    <t>Actual Delivery Implenmentation Date</t>
  </si>
  <si>
    <t>Customer Requested Implementation Date</t>
  </si>
  <si>
    <t>Primary Application Impacted</t>
  </si>
  <si>
    <t>Business Process Impact</t>
  </si>
  <si>
    <t>Flash IA:
Percieved Delivery Effort</t>
  </si>
  <si>
    <t>Workaround Available?</t>
  </si>
  <si>
    <t>Workaround Accountability</t>
  </si>
  <si>
    <t>Workaround Frequency</t>
  </si>
  <si>
    <t>No. of Xoserve FTEs required to service the workaround</t>
  </si>
  <si>
    <t>Workaround Complexity?</t>
  </si>
  <si>
    <t>Workaround Lifespan</t>
  </si>
  <si>
    <t>Change Driver</t>
  </si>
  <si>
    <t>Change Beneficiary</t>
  </si>
  <si>
    <t>Shipper Impact</t>
  </si>
  <si>
    <t>Network Impact</t>
  </si>
  <si>
    <t>iGT Impact</t>
  </si>
  <si>
    <t>Primary Impacted DSC Service Area</t>
  </si>
  <si>
    <t>Number of DSC Service Areas impacted</t>
  </si>
  <si>
    <r>
      <t>Change Improvement Scale</t>
    </r>
    <r>
      <rPr>
        <sz val="11"/>
        <color theme="0"/>
        <rFont val="Calibri"/>
        <family val="2"/>
        <scheme val="minor"/>
      </rPr>
      <t xml:space="preserve"> 
(Size of proposed change)</t>
    </r>
  </si>
  <si>
    <t>Customer System Changes Required?</t>
  </si>
  <si>
    <t>Customer Testing Likely Required?</t>
  </si>
  <si>
    <t>Customer Training Required?</t>
  </si>
  <si>
    <t>Safety of Supply at risk?</t>
  </si>
  <si>
    <t>Financial Loss Incurred to Customer?</t>
  </si>
  <si>
    <t>Customer Switching at risk?</t>
  </si>
  <si>
    <t>ChMC CP Approval date</t>
  </si>
  <si>
    <t>ChMC EQR Approval date</t>
  </si>
  <si>
    <t>ChMC BER Approval date</t>
  </si>
  <si>
    <t>ChMC CCR Approval date</t>
  </si>
  <si>
    <t>R&amp;N Release Allocation</t>
  </si>
  <si>
    <t>R1.0 (Nexus)</t>
  </si>
  <si>
    <t>Out for industry sponsorship/approval to reject</t>
  </si>
  <si>
    <t>R&amp;N Minor Release/Impact Assessment (Mar'18)</t>
  </si>
  <si>
    <t>Minor Enhancement Delivered Change</t>
  </si>
  <si>
    <t>MOD (Not yet landed as a CP)</t>
  </si>
  <si>
    <t>Row Labels</t>
  </si>
  <si>
    <t>Grand Total</t>
  </si>
  <si>
    <t>Count of XRN Ref</t>
  </si>
  <si>
    <t>CSS</t>
  </si>
  <si>
    <t>Change Allocation</t>
  </si>
  <si>
    <t>Count of XRNs</t>
  </si>
  <si>
    <r>
      <t>Please filter in column C within the '</t>
    </r>
    <r>
      <rPr>
        <sz val="12"/>
        <color theme="1"/>
        <rFont val="Calibri"/>
        <family val="2"/>
        <scheme val="minor"/>
      </rPr>
      <t>R&amp;N_Live_Changes</t>
    </r>
    <r>
      <rPr>
        <b/>
        <sz val="12"/>
        <color theme="1"/>
        <rFont val="Calibri"/>
        <family val="2"/>
        <scheme val="minor"/>
      </rPr>
      <t>' tab to view specific XRNs</t>
    </r>
  </si>
  <si>
    <t>(blank)</t>
  </si>
  <si>
    <t>R3.0 (Nov'18)</t>
  </si>
  <si>
    <t>R1.1 (Dec'17)</t>
  </si>
  <si>
    <t>R2.0 (Jun'18)</t>
  </si>
  <si>
    <t>R&amp;N New Environment (Apr'18)</t>
  </si>
  <si>
    <t>R4.0 (Jun'19)</t>
  </si>
  <si>
    <t>Solution Manager Update (Feb'18)</t>
  </si>
  <si>
    <t>Defect R1.16 (Feb'18)</t>
  </si>
  <si>
    <r>
      <t xml:space="preserve">Solution Manager Update </t>
    </r>
    <r>
      <rPr>
        <sz val="11"/>
        <color rgb="FFFF0000"/>
        <rFont val="Calibri"/>
        <family val="2"/>
        <scheme val="minor"/>
      </rPr>
      <t>(Feb'18)</t>
    </r>
  </si>
  <si>
    <r>
      <t xml:space="preserve">R4.0 </t>
    </r>
    <r>
      <rPr>
        <sz val="11"/>
        <color rgb="FFFF0000"/>
        <rFont val="Calibri"/>
        <family val="2"/>
        <scheme val="minor"/>
      </rPr>
      <t>(Jun'19)</t>
    </r>
  </si>
  <si>
    <r>
      <t xml:space="preserve">R3.0 </t>
    </r>
    <r>
      <rPr>
        <sz val="11"/>
        <color rgb="FFFF0000"/>
        <rFont val="Calibri"/>
        <family val="2"/>
        <scheme val="minor"/>
      </rPr>
      <t>(Nov'18)</t>
    </r>
  </si>
  <si>
    <r>
      <t xml:space="preserve">R2.0 </t>
    </r>
    <r>
      <rPr>
        <sz val="11"/>
        <color rgb="FFFF0000"/>
        <rFont val="Calibri"/>
        <family val="2"/>
        <scheme val="minor"/>
      </rPr>
      <t>(Jun'18)</t>
    </r>
  </si>
  <si>
    <r>
      <t xml:space="preserve">R1.1 </t>
    </r>
    <r>
      <rPr>
        <sz val="11"/>
        <color rgb="FFFF0000"/>
        <rFont val="Calibri"/>
        <family val="2"/>
        <scheme val="minor"/>
      </rPr>
      <t>(Dec'17)</t>
    </r>
  </si>
  <si>
    <r>
      <t xml:space="preserve">R&amp;N New Environment </t>
    </r>
    <r>
      <rPr>
        <sz val="11"/>
        <color rgb="FFFF0000"/>
        <rFont val="Calibri"/>
        <family val="2"/>
        <scheme val="minor"/>
      </rPr>
      <t>(Apr'18)</t>
    </r>
  </si>
  <si>
    <r>
      <t xml:space="preserve">R&amp;N Minor Release/Impact Assessment </t>
    </r>
    <r>
      <rPr>
        <sz val="11"/>
        <color rgb="FFFF0000"/>
        <rFont val="Calibri"/>
        <family val="2"/>
        <scheme val="minor"/>
      </rPr>
      <t>(Mar'18)</t>
    </r>
  </si>
  <si>
    <r>
      <t xml:space="preserve">Defect R1.16 </t>
    </r>
    <r>
      <rPr>
        <sz val="11"/>
        <color rgb="FFFF0000"/>
        <rFont val="Calibri"/>
        <family val="2"/>
        <scheme val="minor"/>
      </rPr>
      <t>(Feb'18)</t>
    </r>
  </si>
  <si>
    <t>3995a</t>
  </si>
  <si>
    <t>2831.5b</t>
  </si>
  <si>
    <t>4621</t>
  </si>
  <si>
    <t>4627</t>
  </si>
  <si>
    <t>4528</t>
  </si>
  <si>
    <t>4601</t>
  </si>
  <si>
    <t>4534</t>
  </si>
  <si>
    <t>4529</t>
  </si>
  <si>
    <t>4513</t>
  </si>
  <si>
    <t>4543</t>
  </si>
  <si>
    <t>4554</t>
  </si>
  <si>
    <t>4465</t>
  </si>
  <si>
    <t>4468</t>
  </si>
  <si>
    <t>4538</t>
  </si>
  <si>
    <t>4539</t>
  </si>
  <si>
    <t>4453</t>
  </si>
  <si>
    <t>4463</t>
  </si>
  <si>
    <t>4469</t>
  </si>
  <si>
    <t>4454</t>
  </si>
  <si>
    <t>4484</t>
  </si>
  <si>
    <t>1154</t>
  </si>
  <si>
    <t>4347</t>
  </si>
  <si>
    <t>4273</t>
  </si>
  <si>
    <t>4545</t>
  </si>
  <si>
    <t>4514</t>
  </si>
  <si>
    <t>4541</t>
  </si>
  <si>
    <t>4474</t>
  </si>
  <si>
    <t>4337</t>
  </si>
  <si>
    <t>3699</t>
  </si>
  <si>
    <t>4316</t>
  </si>
  <si>
    <t>4449</t>
  </si>
  <si>
    <t>4495</t>
  </si>
  <si>
    <t>4556</t>
  </si>
  <si>
    <t>4249</t>
  </si>
  <si>
    <t>3656</t>
  </si>
  <si>
    <t>4299</t>
  </si>
  <si>
    <t>4431</t>
  </si>
  <si>
    <t>4439</t>
  </si>
  <si>
    <t>4443</t>
  </si>
  <si>
    <t>4303</t>
  </si>
  <si>
    <t>4304</t>
  </si>
  <si>
    <t>4309</t>
  </si>
  <si>
    <t>4458</t>
  </si>
  <si>
    <t>4461</t>
  </si>
  <si>
    <t>4486</t>
  </si>
  <si>
    <t>3477</t>
  </si>
  <si>
    <t>4288</t>
  </si>
  <si>
    <t>4480</t>
  </si>
  <si>
    <t>4481</t>
  </si>
  <si>
    <t>4482</t>
  </si>
  <si>
    <t>4496</t>
  </si>
  <si>
    <t>4612</t>
  </si>
  <si>
    <t>4521</t>
  </si>
  <si>
    <t>4358</t>
  </si>
  <si>
    <t>4044</t>
  </si>
  <si>
    <t>4574</t>
  </si>
  <si>
    <t>4573</t>
  </si>
  <si>
    <t>4576</t>
  </si>
  <si>
    <t>4584</t>
  </si>
  <si>
    <t>4587</t>
  </si>
  <si>
    <t>4593</t>
  </si>
  <si>
    <t>4597</t>
  </si>
  <si>
    <t>4598</t>
  </si>
  <si>
    <t>4599</t>
  </si>
  <si>
    <t>3283</t>
  </si>
  <si>
    <t>3386</t>
  </si>
  <si>
    <t>4248</t>
  </si>
  <si>
    <t>4572</t>
  </si>
  <si>
    <t>4361</t>
  </si>
  <si>
    <t>4378</t>
  </si>
  <si>
    <t>4575</t>
  </si>
  <si>
    <t>R1.2 (Dec'17)</t>
  </si>
  <si>
    <r>
      <t xml:space="preserve">R1.2 </t>
    </r>
    <r>
      <rPr>
        <sz val="11"/>
        <color rgb="FFFF0000"/>
        <rFont val="Calibri"/>
        <family val="2"/>
        <scheme val="minor"/>
      </rPr>
      <t>(Dec'17)</t>
    </r>
  </si>
  <si>
    <t>4524</t>
  </si>
  <si>
    <t>4527</t>
  </si>
  <si>
    <t>4499</t>
  </si>
  <si>
    <t>4595</t>
  </si>
  <si>
    <t>4510</t>
  </si>
  <si>
    <t>New Service Line (Mar'18)</t>
  </si>
  <si>
    <t>4642</t>
  </si>
  <si>
    <t>4645</t>
  </si>
  <si>
    <t>R5.0 (Nov'19)</t>
  </si>
  <si>
    <t>CSS CC</t>
  </si>
  <si>
    <r>
      <t xml:space="preserve">R5.0 </t>
    </r>
    <r>
      <rPr>
        <sz val="11"/>
        <color rgb="FFFF0000"/>
        <rFont val="Calibri"/>
        <family val="2"/>
        <scheme val="minor"/>
      </rPr>
      <t>(Nov'19)</t>
    </r>
  </si>
  <si>
    <t>Candidate for Minor Release 1</t>
  </si>
  <si>
    <t>Candidate for Minor Release 2</t>
  </si>
  <si>
    <t xml:space="preserve">R4 </t>
  </si>
  <si>
    <t>R5</t>
  </si>
  <si>
    <t>Candidate for Minor Release 1.3</t>
  </si>
  <si>
    <t>Only 4 XRNs are shown assigned in the Change Register, 3 changes are Mods from the bubbling under report that are yet to be approved.</t>
  </si>
  <si>
    <t>Only 2 XRNs are shown assigned in the Change  Ragister the other 1 change is a Mod from the bubbling under report that is yet to be approved.</t>
  </si>
  <si>
    <t>* Excludes Gemini changes</t>
  </si>
  <si>
    <t>* This is a view of change taken at a point in time and is subject to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</si>
</sst>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1"/>
      <color theme="1"/>
      <name val="Calibri"/>
      <family val="2"/>
      <scheme val="minor"/>
    </font>
    <font>
      <sz val="12"/>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sz val="12"/>
      <color theme="1"/>
      <name val="Calibri"/>
      <family val="2"/>
      <scheme val="minor"/>
    </font>
    <font>
      <sz val="11"/>
      <color rgb="FFFF0000"/>
      <name val="Calibri"/>
      <family val="2"/>
      <scheme val="minor"/>
    </font>
    <font>
      <sz val="11"/>
      <color theme="1"/>
      <name val="Calibri"/>
      <family val="2"/>
      <scheme val="minor"/>
    </font>
  </fonts>
  <fills count="9">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theme="3"/>
        <bgColor indexed="64"/>
      </patternFill>
    </fill>
    <fill>
      <patternFill patternType="solid">
        <fgColor theme="5" tint="-0.499984740745262"/>
        <bgColor indexed="64"/>
      </patternFill>
    </fill>
    <fill>
      <patternFill patternType="solid">
        <fgColor rgb="FFFF99CC"/>
        <bgColor indexed="64"/>
      </patternFill>
    </fill>
    <fill>
      <patternFill patternType="solid">
        <fgColor rgb="FFFFFF6D"/>
        <bgColor indexed="64"/>
      </patternFill>
    </fill>
    <fill>
      <patternFill patternType="solid">
        <fgColor rgb="FF00B0F0"/>
        <bgColor indexed="64"/>
      </patternFill>
    </fill>
  </fills>
  <borders count="12">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9" fontId="8" fillId="0" borderId="0" applyFont="0" applyFill="0" applyBorder="0" applyAlignment="0" applyProtection="0"/>
  </cellStyleXfs>
  <cellXfs count="36">
    <xf numFmtId="0" fontId="0" fillId="0" borderId="0" xfId="0"/>
    <xf numFmtId="0" fontId="0" fillId="0" borderId="0" xfId="0"/>
    <xf numFmtId="0" fontId="2" fillId="2" borderId="0" xfId="0" applyFont="1" applyFill="1" applyAlignment="1">
      <alignment horizontal="center" vertical="center" wrapText="1"/>
    </xf>
    <xf numFmtId="14" fontId="2" fillId="2" borderId="0" xfId="0" applyNumberFormat="1" applyFont="1" applyFill="1" applyAlignment="1">
      <alignment horizontal="center" vertical="center" wrapText="1"/>
    </xf>
    <xf numFmtId="0" fontId="2" fillId="4" borderId="0" xfId="0" applyFont="1" applyFill="1" applyAlignment="1">
      <alignment horizontal="center" vertical="center" wrapText="1"/>
    </xf>
    <xf numFmtId="0" fontId="2" fillId="6" borderId="0" xfId="0" applyFont="1" applyFill="1" applyAlignment="1">
      <alignment horizontal="center" vertical="center" wrapText="1"/>
    </xf>
    <xf numFmtId="14" fontId="2" fillId="8" borderId="0" xfId="0" applyNumberFormat="1" applyFont="1" applyFill="1" applyAlignment="1">
      <alignment horizontal="center" vertical="center" wrapText="1"/>
    </xf>
    <xf numFmtId="0" fontId="2" fillId="5" borderId="0" xfId="0" applyFont="1" applyFill="1" applyAlignment="1">
      <alignment horizontal="center" vertical="center" wrapText="1"/>
    </xf>
    <xf numFmtId="0" fontId="2" fillId="3" borderId="0" xfId="0" applyFont="1" applyFill="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applyAlignment="1">
      <alignment horizontal="center" vertical="center"/>
    </xf>
    <xf numFmtId="0" fontId="2" fillId="2" borderId="3" xfId="0" applyFont="1" applyFill="1" applyBorder="1"/>
    <xf numFmtId="0" fontId="2" fillId="2" borderId="4" xfId="0" applyFont="1" applyFill="1" applyBorder="1"/>
    <xf numFmtId="0" fontId="2" fillId="2" borderId="5" xfId="0" applyFont="1" applyFill="1" applyBorder="1" applyAlignment="1">
      <alignment horizontal="right"/>
    </xf>
    <xf numFmtId="0" fontId="3" fillId="0" borderId="6" xfId="0" applyFont="1" applyBorder="1" applyAlignment="1">
      <alignment horizontal="center" vertical="center"/>
    </xf>
    <xf numFmtId="0" fontId="0" fillId="0" borderId="7" xfId="0" applyBorder="1" applyAlignment="1">
      <alignment horizontal="left"/>
    </xf>
    <xf numFmtId="0" fontId="0" fillId="0" borderId="1" xfId="0" applyBorder="1" applyAlignment="1">
      <alignment horizontal="left"/>
    </xf>
    <xf numFmtId="0" fontId="0" fillId="0" borderId="2" xfId="0" applyNumberFormat="1" applyBorder="1" applyAlignment="1">
      <alignment horizontal="center" vertical="center"/>
    </xf>
    <xf numFmtId="0" fontId="0" fillId="0" borderId="8" xfId="0" applyBorder="1" applyAlignment="1">
      <alignment horizontal="left"/>
    </xf>
    <xf numFmtId="0" fontId="0" fillId="0" borderId="9" xfId="0" applyNumberFormat="1" applyBorder="1" applyAlignment="1">
      <alignment horizontal="center" vertical="center"/>
    </xf>
    <xf numFmtId="14" fontId="0" fillId="0" borderId="0" xfId="0" applyNumberFormat="1" applyAlignment="1">
      <alignment horizontal="center" vertical="center" wrapText="1"/>
    </xf>
    <xf numFmtId="0" fontId="0" fillId="0" borderId="10" xfId="0" applyNumberFormat="1" applyBorder="1" applyAlignment="1">
      <alignment horizontal="center" vertical="center"/>
    </xf>
    <xf numFmtId="0" fontId="0" fillId="0" borderId="0" xfId="0" applyAlignment="1">
      <alignment horizontal="center" vertical="center" wrapText="1"/>
    </xf>
    <xf numFmtId="0" fontId="0" fillId="0" borderId="0" xfId="0" applyNumberFormat="1" applyAlignment="1">
      <alignment horizontal="center" vertical="center" wrapText="1"/>
    </xf>
    <xf numFmtId="9" fontId="0" fillId="0" borderId="0" xfId="0" quotePrefix="1" applyNumberFormat="1" applyAlignment="1">
      <alignment horizontal="center" vertical="center" wrapText="1"/>
    </xf>
    <xf numFmtId="14" fontId="0" fillId="0" borderId="0" xfId="0" quotePrefix="1" applyNumberFormat="1" applyAlignment="1">
      <alignment horizontal="center" vertical="center" wrapText="1"/>
    </xf>
    <xf numFmtId="0" fontId="0" fillId="0" borderId="0" xfId="0" quotePrefix="1" applyAlignment="1">
      <alignment horizontal="center" vertical="center" wrapText="1"/>
    </xf>
    <xf numFmtId="9" fontId="5" fillId="7" borderId="0" xfId="1" applyNumberFormat="1" applyFont="1" applyFill="1" applyAlignment="1">
      <alignment horizontal="center" vertical="center" wrapText="1"/>
    </xf>
    <xf numFmtId="9" fontId="0" fillId="0" borderId="0" xfId="1" applyNumberFormat="1" applyFont="1" applyAlignment="1">
      <alignment horizontal="center" vertical="center" wrapText="1"/>
    </xf>
    <xf numFmtId="0" fontId="2" fillId="2" borderId="0" xfId="0" applyNumberFormat="1" applyFont="1" applyFill="1" applyAlignment="1">
      <alignment horizontal="center" vertical="center" wrapText="1"/>
    </xf>
    <xf numFmtId="0" fontId="0" fillId="0" borderId="0" xfId="0" quotePrefix="1" applyNumberFormat="1" applyAlignment="1">
      <alignment horizontal="center" vertical="center" wrapText="1"/>
    </xf>
    <xf numFmtId="0" fontId="0" fillId="0" borderId="11" xfId="0" applyNumberFormat="1" applyBorder="1" applyAlignment="1">
      <alignment horizontal="center" vertical="center"/>
    </xf>
    <xf numFmtId="0" fontId="0" fillId="0" borderId="6" xfId="0" applyNumberFormat="1" applyBorder="1" applyAlignment="1">
      <alignment horizontal="center" vertical="center"/>
    </xf>
    <xf numFmtId="0" fontId="6" fillId="0" borderId="0" xfId="0" applyFont="1" applyAlignment="1">
      <alignment horizontal="center" vertical="center" wrapText="1"/>
    </xf>
    <xf numFmtId="0" fontId="0" fillId="0" borderId="0" xfId="0" applyAlignment="1">
      <alignment horizontal="center"/>
    </xf>
  </cellXfs>
  <cellStyles count="2">
    <cellStyle name="Normal" xfId="0" builtinId="0"/>
    <cellStyle name="Percent" xfId="1" builtinId="5"/>
  </cellStyles>
  <dxfs count="23">
    <dxf>
      <alignment horizontal="center" readingOrder="0"/>
    </dxf>
    <dxf>
      <alignment vertical="center" readingOrder="0"/>
    </dxf>
    <dxf>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99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66F353"/>
      </font>
      <fill>
        <patternFill>
          <bgColor rgb="FF007A37"/>
        </patternFill>
      </fill>
    </dxf>
    <dxf>
      <font>
        <b/>
        <i val="0"/>
        <color rgb="FF66F353"/>
      </font>
      <fill>
        <patternFill>
          <bgColor rgb="FF007A3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96982</xdr:colOff>
      <xdr:row>0</xdr:row>
      <xdr:rowOff>138546</xdr:rowOff>
    </xdr:from>
    <xdr:to>
      <xdr:col>15</xdr:col>
      <xdr:colOff>32575</xdr:colOff>
      <xdr:row>34</xdr:row>
      <xdr:rowOff>81683</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58" t="1557" r="22400"/>
        <a:stretch/>
      </xdr:blipFill>
      <xdr:spPr bwMode="auto">
        <a:xfrm>
          <a:off x="96982" y="138546"/>
          <a:ext cx="9079593" cy="606684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152402</xdr:colOff>
      <xdr:row>0</xdr:row>
      <xdr:rowOff>87084</xdr:rowOff>
    </xdr:from>
    <xdr:to>
      <xdr:col>15</xdr:col>
      <xdr:colOff>544288</xdr:colOff>
      <xdr:row>36</xdr:row>
      <xdr:rowOff>8581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52402" y="87084"/>
          <a:ext cx="9535886" cy="6692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eams.nationalgrid.com/sites/XPO/Shared%20Documents/Change%20Register/ITISD_Change_Register_20180406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Mappings"/>
      <sheetName val="Summary"/>
      <sheetName val="Pivots"/>
      <sheetName val="PrioritisationView"/>
      <sheetName val="BenefitMatrix"/>
      <sheetName val="PrioritisationVariables"/>
      <sheetName val="StatusMappings"/>
      <sheetName val="FR_Release_View"/>
      <sheetName val="RawData"/>
      <sheetName val="Sheet1"/>
      <sheetName val="PO Metrics"/>
    </sheetNames>
    <sheetDataSet>
      <sheetData sheetId="0" refreshError="1"/>
      <sheetData sheetId="1" refreshError="1"/>
      <sheetData sheetId="2" refreshError="1"/>
      <sheetData sheetId="3" refreshError="1"/>
      <sheetData sheetId="4"/>
      <sheetData sheetId="5">
        <row r="1">
          <cell r="L1" t="str">
            <v>XRN Ref</v>
          </cell>
          <cell r="M1" t="str">
            <v>Referenced in Future Release Change Demand Backlog (burn it) on 14th July 2017?</v>
          </cell>
          <cell r="N1" t="str">
            <v>ChMC Proposed Priority</v>
          </cell>
          <cell r="O1" t="str">
            <v>Date of ChMC Proposed Priority</v>
          </cell>
          <cell r="P1" t="str">
            <v>SDG Priority</v>
          </cell>
        </row>
        <row r="2">
          <cell r="L2" t="str">
            <v>2831.5b</v>
          </cell>
          <cell r="M2" t="str">
            <v>Yes</v>
          </cell>
          <cell r="N2" t="str">
            <v>TBP</v>
          </cell>
          <cell r="P2" t="str">
            <v>High</v>
          </cell>
        </row>
        <row r="3">
          <cell r="L3" t="str">
            <v>3283</v>
          </cell>
          <cell r="M3" t="str">
            <v>Yes</v>
          </cell>
          <cell r="N3" t="str">
            <v>Low</v>
          </cell>
          <cell r="O3">
            <v>42865</v>
          </cell>
          <cell r="P3" t="str">
            <v>Low</v>
          </cell>
        </row>
        <row r="4">
          <cell r="L4" t="str">
            <v>3287</v>
          </cell>
          <cell r="M4" t="str">
            <v>Yes</v>
          </cell>
          <cell r="N4" t="str">
            <v>Medium</v>
          </cell>
          <cell r="O4">
            <v>42865</v>
          </cell>
          <cell r="P4" t="str">
            <v>Medium</v>
          </cell>
        </row>
        <row r="5">
          <cell r="L5" t="str">
            <v>3386</v>
          </cell>
          <cell r="M5" t="str">
            <v>Yes</v>
          </cell>
          <cell r="N5" t="str">
            <v>Low</v>
          </cell>
          <cell r="O5">
            <v>42865</v>
          </cell>
          <cell r="P5" t="str">
            <v>Low</v>
          </cell>
        </row>
        <row r="6">
          <cell r="L6" t="str">
            <v>3477</v>
          </cell>
          <cell r="M6" t="str">
            <v>Yes</v>
          </cell>
          <cell r="N6" t="str">
            <v>High</v>
          </cell>
          <cell r="O6">
            <v>42893</v>
          </cell>
          <cell r="P6" t="str">
            <v>High</v>
          </cell>
        </row>
        <row r="7">
          <cell r="L7" t="str">
            <v>3656</v>
          </cell>
          <cell r="M7" t="str">
            <v>Yes</v>
          </cell>
          <cell r="N7" t="str">
            <v>TBP</v>
          </cell>
          <cell r="P7" t="str">
            <v>Low</v>
          </cell>
        </row>
        <row r="8">
          <cell r="L8" t="str">
            <v>3661</v>
          </cell>
          <cell r="M8" t="str">
            <v>Yes</v>
          </cell>
          <cell r="N8" t="str">
            <v>Medium</v>
          </cell>
          <cell r="O8">
            <v>42893</v>
          </cell>
          <cell r="P8" t="str">
            <v>Low</v>
          </cell>
        </row>
        <row r="9">
          <cell r="L9" t="str">
            <v>3667</v>
          </cell>
          <cell r="M9" t="str">
            <v>Yes</v>
          </cell>
          <cell r="N9" t="str">
            <v>High</v>
          </cell>
          <cell r="O9">
            <v>42893</v>
          </cell>
          <cell r="P9" t="str">
            <v>High</v>
          </cell>
        </row>
        <row r="10">
          <cell r="L10" t="str">
            <v>3668</v>
          </cell>
          <cell r="M10" t="str">
            <v>Yes</v>
          </cell>
          <cell r="N10" t="str">
            <v>Low</v>
          </cell>
          <cell r="O10">
            <v>42865</v>
          </cell>
          <cell r="P10" t="str">
            <v>Low</v>
          </cell>
        </row>
        <row r="11">
          <cell r="L11" t="str">
            <v>3699</v>
          </cell>
          <cell r="M11" t="str">
            <v>Yes</v>
          </cell>
          <cell r="N11" t="str">
            <v>Low</v>
          </cell>
          <cell r="O11">
            <v>42865</v>
          </cell>
          <cell r="P11" t="str">
            <v>Low</v>
          </cell>
        </row>
        <row r="12">
          <cell r="L12" t="str">
            <v>3732</v>
          </cell>
          <cell r="M12" t="str">
            <v>Yes</v>
          </cell>
          <cell r="N12" t="str">
            <v>High</v>
          </cell>
          <cell r="O12">
            <v>42928</v>
          </cell>
          <cell r="P12" t="str">
            <v>Medium</v>
          </cell>
        </row>
        <row r="13">
          <cell r="L13" t="str">
            <v>3747</v>
          </cell>
          <cell r="M13" t="str">
            <v>Yes</v>
          </cell>
          <cell r="N13" t="str">
            <v>High</v>
          </cell>
          <cell r="O13">
            <v>42893</v>
          </cell>
          <cell r="P13" t="str">
            <v>High</v>
          </cell>
        </row>
        <row r="14">
          <cell r="L14" t="str">
            <v>3868</v>
          </cell>
          <cell r="M14" t="str">
            <v>Yes</v>
          </cell>
          <cell r="N14" t="str">
            <v>TBP</v>
          </cell>
          <cell r="P14" t="str">
            <v>Low</v>
          </cell>
        </row>
        <row r="15">
          <cell r="L15" t="str">
            <v>3872</v>
          </cell>
          <cell r="M15" t="str">
            <v>Yes</v>
          </cell>
          <cell r="N15" t="str">
            <v>TBP</v>
          </cell>
          <cell r="P15" t="str">
            <v>High</v>
          </cell>
        </row>
        <row r="16">
          <cell r="L16" t="str">
            <v>3873</v>
          </cell>
          <cell r="M16" t="str">
            <v>Yes</v>
          </cell>
          <cell r="N16" t="str">
            <v>TBP</v>
          </cell>
          <cell r="P16" t="str">
            <v>High</v>
          </cell>
        </row>
        <row r="17">
          <cell r="L17" t="str">
            <v>3879</v>
          </cell>
          <cell r="M17" t="str">
            <v>Yes</v>
          </cell>
          <cell r="N17" t="str">
            <v>Low</v>
          </cell>
          <cell r="O17">
            <v>42928</v>
          </cell>
          <cell r="P17" t="str">
            <v xml:space="preserve">High pending discussions with all Networks </v>
          </cell>
        </row>
        <row r="18">
          <cell r="L18" t="str">
            <v>3892</v>
          </cell>
          <cell r="M18" t="str">
            <v>Yes</v>
          </cell>
          <cell r="N18" t="str">
            <v>TBP</v>
          </cell>
          <cell r="P18" t="str">
            <v>High</v>
          </cell>
        </row>
        <row r="19">
          <cell r="L19" t="str">
            <v>3910</v>
          </cell>
          <cell r="M19" t="str">
            <v>Yes</v>
          </cell>
          <cell r="N19" t="str">
            <v>High</v>
          </cell>
          <cell r="O19">
            <v>42865</v>
          </cell>
          <cell r="P19" t="str">
            <v>High</v>
          </cell>
        </row>
        <row r="20">
          <cell r="L20" t="str">
            <v>3995a</v>
          </cell>
          <cell r="M20" t="str">
            <v>Yes</v>
          </cell>
          <cell r="N20" t="str">
            <v>TBP</v>
          </cell>
          <cell r="P20" t="str">
            <v>High</v>
          </cell>
        </row>
        <row r="21">
          <cell r="L21" t="str">
            <v>4097</v>
          </cell>
          <cell r="M21" t="str">
            <v>Yes</v>
          </cell>
          <cell r="N21" t="str">
            <v>High</v>
          </cell>
          <cell r="O21">
            <v>42865</v>
          </cell>
          <cell r="P21" t="str">
            <v>High</v>
          </cell>
        </row>
        <row r="22">
          <cell r="L22" t="str">
            <v>4248</v>
          </cell>
          <cell r="M22" t="str">
            <v>Yes</v>
          </cell>
          <cell r="N22" t="str">
            <v>High</v>
          </cell>
          <cell r="O22">
            <v>42865</v>
          </cell>
          <cell r="P22" t="str">
            <v>High</v>
          </cell>
        </row>
        <row r="23">
          <cell r="L23" t="str">
            <v>4252</v>
          </cell>
          <cell r="M23" t="str">
            <v>Yes</v>
          </cell>
          <cell r="N23" t="str">
            <v>High</v>
          </cell>
          <cell r="O23">
            <v>42865</v>
          </cell>
          <cell r="P23" t="str">
            <v>Remove</v>
          </cell>
        </row>
        <row r="24">
          <cell r="L24" t="str">
            <v>4284</v>
          </cell>
          <cell r="M24" t="str">
            <v>Yes</v>
          </cell>
          <cell r="N24" t="str">
            <v>TBP</v>
          </cell>
          <cell r="P24" t="str">
            <v>Low</v>
          </cell>
        </row>
        <row r="25">
          <cell r="L25" t="str">
            <v>4285</v>
          </cell>
          <cell r="M25" t="str">
            <v>Yes</v>
          </cell>
          <cell r="N25" t="str">
            <v>TBP</v>
          </cell>
          <cell r="P25" t="str">
            <v>Low</v>
          </cell>
        </row>
        <row r="26">
          <cell r="L26" t="str">
            <v>4287</v>
          </cell>
          <cell r="M26" t="str">
            <v>Yes</v>
          </cell>
          <cell r="N26" t="str">
            <v>TBP</v>
          </cell>
          <cell r="P26" t="str">
            <v>Low - to be reviewed in 3 months time</v>
          </cell>
        </row>
        <row r="27">
          <cell r="L27" t="str">
            <v>4288</v>
          </cell>
          <cell r="M27" t="str">
            <v>Yes</v>
          </cell>
          <cell r="N27" t="str">
            <v>Low</v>
          </cell>
          <cell r="O27">
            <v>42928</v>
          </cell>
          <cell r="P27" t="str">
            <v xml:space="preserve">High pending discussions with all Networks </v>
          </cell>
        </row>
        <row r="28">
          <cell r="L28" t="str">
            <v>4290</v>
          </cell>
          <cell r="M28" t="str">
            <v>Yes</v>
          </cell>
          <cell r="N28" t="str">
            <v>TBP</v>
          </cell>
          <cell r="P28" t="str">
            <v>Low</v>
          </cell>
        </row>
        <row r="29">
          <cell r="L29" t="str">
            <v>4291</v>
          </cell>
          <cell r="M29" t="str">
            <v>Yes</v>
          </cell>
          <cell r="N29" t="str">
            <v>TBP</v>
          </cell>
          <cell r="P29" t="str">
            <v>Low</v>
          </cell>
        </row>
        <row r="30">
          <cell r="L30" t="str">
            <v>4295</v>
          </cell>
          <cell r="M30" t="str">
            <v>Yes</v>
          </cell>
          <cell r="N30" t="str">
            <v>TBP</v>
          </cell>
          <cell r="P30" t="str">
            <v>Low</v>
          </cell>
        </row>
        <row r="31">
          <cell r="L31" t="str">
            <v>4297</v>
          </cell>
          <cell r="M31" t="str">
            <v>Yes</v>
          </cell>
          <cell r="N31" t="str">
            <v>TBP</v>
          </cell>
          <cell r="P31" t="str">
            <v>Medium</v>
          </cell>
        </row>
        <row r="32">
          <cell r="L32" t="str">
            <v>4299</v>
          </cell>
          <cell r="M32" t="str">
            <v>Yes</v>
          </cell>
          <cell r="N32" t="str">
            <v>High</v>
          </cell>
          <cell r="O32">
            <v>42865</v>
          </cell>
          <cell r="P32" t="str">
            <v>High</v>
          </cell>
        </row>
        <row r="33">
          <cell r="L33" t="str">
            <v>4300</v>
          </cell>
          <cell r="M33" t="str">
            <v>Yes</v>
          </cell>
          <cell r="N33" t="str">
            <v>TBP</v>
          </cell>
          <cell r="P33" t="str">
            <v>Low</v>
          </cell>
        </row>
        <row r="34">
          <cell r="L34" t="str">
            <v>4301</v>
          </cell>
          <cell r="M34" t="str">
            <v>Yes</v>
          </cell>
          <cell r="N34" t="str">
            <v>TBP</v>
          </cell>
          <cell r="P34" t="str">
            <v>Low</v>
          </cell>
        </row>
        <row r="35">
          <cell r="L35" t="str">
            <v>4303</v>
          </cell>
          <cell r="M35" t="str">
            <v>Yes</v>
          </cell>
          <cell r="N35" t="str">
            <v>TBP</v>
          </cell>
          <cell r="P35" t="str">
            <v>Low</v>
          </cell>
        </row>
        <row r="36">
          <cell r="L36" t="str">
            <v>4304</v>
          </cell>
          <cell r="M36" t="str">
            <v>Yes</v>
          </cell>
          <cell r="N36" t="str">
            <v>TBP</v>
          </cell>
          <cell r="P36" t="str">
            <v>Medium</v>
          </cell>
        </row>
        <row r="37">
          <cell r="L37" t="str">
            <v>4305</v>
          </cell>
          <cell r="M37" t="str">
            <v>Yes</v>
          </cell>
          <cell r="N37" t="str">
            <v>TBP</v>
          </cell>
          <cell r="P37" t="str">
            <v>low</v>
          </cell>
        </row>
        <row r="38">
          <cell r="L38" t="str">
            <v>4309</v>
          </cell>
          <cell r="M38" t="str">
            <v>Yes</v>
          </cell>
          <cell r="N38" t="str">
            <v>TBP</v>
          </cell>
          <cell r="P38" t="str">
            <v>Low</v>
          </cell>
        </row>
        <row r="39">
          <cell r="L39" t="str">
            <v>4311</v>
          </cell>
          <cell r="M39" t="str">
            <v>Yes</v>
          </cell>
          <cell r="N39" t="str">
            <v>TBP</v>
          </cell>
          <cell r="P39" t="str">
            <v>Low</v>
          </cell>
        </row>
        <row r="40">
          <cell r="L40" t="str">
            <v>4316</v>
          </cell>
          <cell r="M40" t="str">
            <v>Yes</v>
          </cell>
          <cell r="N40" t="str">
            <v>TBP</v>
          </cell>
          <cell r="P40" t="str">
            <v>Low</v>
          </cell>
        </row>
        <row r="41">
          <cell r="L41" t="str">
            <v>4318</v>
          </cell>
          <cell r="M41" t="str">
            <v>Yes</v>
          </cell>
          <cell r="N41" t="str">
            <v>TBP</v>
          </cell>
          <cell r="P41" t="str">
            <v>High</v>
          </cell>
        </row>
        <row r="42">
          <cell r="L42" t="str">
            <v>4421</v>
          </cell>
          <cell r="M42" t="str">
            <v>Yes</v>
          </cell>
          <cell r="N42" t="str">
            <v>TBP</v>
          </cell>
          <cell r="P42" t="str">
            <v>Medium</v>
          </cell>
        </row>
        <row r="43">
          <cell r="L43" t="str">
            <v>4425</v>
          </cell>
          <cell r="M43" t="str">
            <v>Yes</v>
          </cell>
          <cell r="N43" t="str">
            <v>TBP</v>
          </cell>
          <cell r="P43" t="str">
            <v>High</v>
          </cell>
        </row>
        <row r="44">
          <cell r="L44" t="str">
            <v>4426</v>
          </cell>
          <cell r="M44" t="str">
            <v>Yes</v>
          </cell>
          <cell r="N44" t="str">
            <v>TBP</v>
          </cell>
          <cell r="P44" t="str">
            <v>High</v>
          </cell>
        </row>
        <row r="45">
          <cell r="L45" t="str">
            <v>4430</v>
          </cell>
          <cell r="M45" t="str">
            <v>Yes</v>
          </cell>
          <cell r="N45" t="str">
            <v>TBP</v>
          </cell>
          <cell r="P45" t="str">
            <v>Low</v>
          </cell>
        </row>
        <row r="46">
          <cell r="L46" t="str">
            <v>4431</v>
          </cell>
          <cell r="M46" t="str">
            <v>Yes</v>
          </cell>
          <cell r="N46" t="str">
            <v>TBP</v>
          </cell>
          <cell r="P46" t="str">
            <v>High</v>
          </cell>
        </row>
        <row r="47">
          <cell r="L47" t="str">
            <v>4432</v>
          </cell>
          <cell r="M47" t="str">
            <v>Yes</v>
          </cell>
          <cell r="N47" t="str">
            <v>TBP</v>
          </cell>
          <cell r="P47" t="str">
            <v>Low</v>
          </cell>
        </row>
        <row r="48">
          <cell r="L48" t="str">
            <v>4436</v>
          </cell>
          <cell r="M48" t="str">
            <v>Yes</v>
          </cell>
          <cell r="N48" t="str">
            <v>TBP</v>
          </cell>
          <cell r="P48" t="str">
            <v>Low</v>
          </cell>
        </row>
        <row r="49">
          <cell r="L49" t="str">
            <v>4438</v>
          </cell>
          <cell r="M49" t="str">
            <v>Yes</v>
          </cell>
          <cell r="N49" t="str">
            <v>TBP</v>
          </cell>
          <cell r="P49" t="str">
            <v>Low</v>
          </cell>
        </row>
        <row r="50">
          <cell r="L50" t="str">
            <v>4439</v>
          </cell>
          <cell r="M50" t="str">
            <v>Yes</v>
          </cell>
          <cell r="N50" t="str">
            <v>Low</v>
          </cell>
          <cell r="O50">
            <v>42865</v>
          </cell>
          <cell r="P50" t="str">
            <v>Low</v>
          </cell>
        </row>
        <row r="51">
          <cell r="L51" t="str">
            <v>4443</v>
          </cell>
          <cell r="M51" t="str">
            <v>Yes</v>
          </cell>
          <cell r="N51" t="str">
            <v>TBP</v>
          </cell>
          <cell r="P51" t="str">
            <v>Low</v>
          </cell>
        </row>
        <row r="52">
          <cell r="L52" t="str">
            <v>4444</v>
          </cell>
          <cell r="M52" t="str">
            <v>Yes</v>
          </cell>
          <cell r="N52" t="str">
            <v>TBP</v>
          </cell>
          <cell r="P52" t="str">
            <v>High</v>
          </cell>
        </row>
        <row r="53">
          <cell r="L53" t="str">
            <v>4448</v>
          </cell>
          <cell r="M53" t="str">
            <v>Yes</v>
          </cell>
          <cell r="N53" t="str">
            <v>High</v>
          </cell>
          <cell r="O53">
            <v>42893</v>
          </cell>
          <cell r="P53" t="str">
            <v>High</v>
          </cell>
        </row>
        <row r="54">
          <cell r="L54" t="str">
            <v>4449</v>
          </cell>
          <cell r="M54" t="str">
            <v>Yes</v>
          </cell>
          <cell r="N54" t="str">
            <v>High</v>
          </cell>
          <cell r="O54">
            <v>42893</v>
          </cell>
          <cell r="P54" t="str">
            <v>High</v>
          </cell>
        </row>
        <row r="55">
          <cell r="L55" t="str">
            <v>4450</v>
          </cell>
          <cell r="M55" t="str">
            <v>Yes</v>
          </cell>
          <cell r="N55" t="str">
            <v>TBP</v>
          </cell>
          <cell r="P55" t="str">
            <v>Remove</v>
          </cell>
        </row>
        <row r="56">
          <cell r="L56" t="str">
            <v>4451</v>
          </cell>
          <cell r="M56" t="str">
            <v>Yes</v>
          </cell>
          <cell r="N56" t="str">
            <v>TBP</v>
          </cell>
          <cell r="P56" t="str">
            <v>Low</v>
          </cell>
        </row>
        <row r="57">
          <cell r="L57" t="str">
            <v>4452</v>
          </cell>
          <cell r="M57" t="str">
            <v>Yes</v>
          </cell>
          <cell r="N57" t="str">
            <v>Medium</v>
          </cell>
          <cell r="O57">
            <v>42893</v>
          </cell>
          <cell r="P57" t="str">
            <v>Medium</v>
          </cell>
        </row>
        <row r="58">
          <cell r="L58" t="str">
            <v>4453</v>
          </cell>
          <cell r="M58" t="str">
            <v>Yes</v>
          </cell>
          <cell r="N58" t="str">
            <v>TBP</v>
          </cell>
          <cell r="P58" t="str">
            <v>Low</v>
          </cell>
        </row>
        <row r="59">
          <cell r="L59" t="str">
            <v>4454</v>
          </cell>
          <cell r="M59" t="str">
            <v>Yes</v>
          </cell>
          <cell r="N59" t="str">
            <v>TBP</v>
          </cell>
          <cell r="P59" t="str">
            <v>High</v>
          </cell>
        </row>
        <row r="60">
          <cell r="L60" t="str">
            <v>4458</v>
          </cell>
          <cell r="M60" t="str">
            <v>Yes</v>
          </cell>
          <cell r="N60" t="str">
            <v>TBP</v>
          </cell>
          <cell r="P60" t="str">
            <v>Medium</v>
          </cell>
        </row>
        <row r="61">
          <cell r="L61" t="str">
            <v>4461</v>
          </cell>
          <cell r="M61" t="str">
            <v>Yes</v>
          </cell>
          <cell r="N61" t="str">
            <v>TBP</v>
          </cell>
          <cell r="P61" t="str">
            <v>Consensus is Medium, One DN had a recommendation of high</v>
          </cell>
        </row>
        <row r="62">
          <cell r="L62" t="str">
            <v>4462</v>
          </cell>
          <cell r="M62" t="str">
            <v>Yes</v>
          </cell>
          <cell r="N62" t="str">
            <v>TBP</v>
          </cell>
          <cell r="P62" t="str">
            <v>High</v>
          </cell>
        </row>
        <row r="63">
          <cell r="L63" t="str">
            <v>4465</v>
          </cell>
          <cell r="M63" t="str">
            <v>Yes</v>
          </cell>
          <cell r="N63" t="str">
            <v>TBP</v>
          </cell>
          <cell r="P63" t="str">
            <v>Low</v>
          </cell>
        </row>
        <row r="64">
          <cell r="L64" t="str">
            <v>4466</v>
          </cell>
          <cell r="M64" t="str">
            <v>Yes</v>
          </cell>
          <cell r="N64" t="str">
            <v>High</v>
          </cell>
          <cell r="O64">
            <v>42893</v>
          </cell>
          <cell r="P64" t="str">
            <v>High</v>
          </cell>
        </row>
        <row r="65">
          <cell r="L65" t="str">
            <v>4467</v>
          </cell>
          <cell r="M65" t="str">
            <v>Yes</v>
          </cell>
          <cell r="N65" t="str">
            <v>TBP</v>
          </cell>
          <cell r="P65" t="str">
            <v>Low</v>
          </cell>
        </row>
        <row r="66">
          <cell r="L66" t="str">
            <v>4468</v>
          </cell>
          <cell r="M66" t="str">
            <v>Yes</v>
          </cell>
          <cell r="N66" t="str">
            <v>TBP</v>
          </cell>
          <cell r="P66" t="str">
            <v>Medium</v>
          </cell>
        </row>
        <row r="67">
          <cell r="L67" t="str">
            <v>4469</v>
          </cell>
          <cell r="M67" t="str">
            <v>Yes</v>
          </cell>
          <cell r="N67" t="str">
            <v>TBP</v>
          </cell>
          <cell r="P67" t="str">
            <v>Low</v>
          </cell>
        </row>
        <row r="68">
          <cell r="L68" t="str">
            <v>4473</v>
          </cell>
          <cell r="M68" t="str">
            <v>Yes</v>
          </cell>
          <cell r="N68" t="str">
            <v>TBP</v>
          </cell>
          <cell r="P68" t="str">
            <v>Low</v>
          </cell>
        </row>
        <row r="69">
          <cell r="L69" t="str">
            <v>4474</v>
          </cell>
          <cell r="M69" t="str">
            <v>Yes</v>
          </cell>
          <cell r="N69" t="str">
            <v>TBP</v>
          </cell>
          <cell r="P69" t="str">
            <v>High</v>
          </cell>
        </row>
        <row r="70">
          <cell r="L70" t="str">
            <v>4526</v>
          </cell>
          <cell r="M70" t="str">
            <v>Yes</v>
          </cell>
          <cell r="N70" t="str">
            <v>TBP</v>
          </cell>
          <cell r="P70" t="str">
            <v>Medium</v>
          </cell>
        </row>
        <row r="71">
          <cell r="L71" t="str">
            <v>4541</v>
          </cell>
          <cell r="M71" t="str">
            <v>Yes</v>
          </cell>
          <cell r="N71" t="str">
            <v>Low</v>
          </cell>
          <cell r="O71">
            <v>42928</v>
          </cell>
          <cell r="P71" t="str">
            <v>Low - to be reviewed in 3 months time</v>
          </cell>
        </row>
        <row r="72">
          <cell r="L72" t="str">
            <v>3676</v>
          </cell>
          <cell r="M72" t="str">
            <v>Yes</v>
          </cell>
        </row>
        <row r="73">
          <cell r="L73" t="str">
            <v>3869</v>
          </cell>
          <cell r="M73" t="str">
            <v>Yes</v>
          </cell>
        </row>
        <row r="74">
          <cell r="L74" t="str">
            <v>4422</v>
          </cell>
          <cell r="M74" t="str">
            <v>Yes</v>
          </cell>
        </row>
        <row r="75">
          <cell r="L75" t="str">
            <v>4455</v>
          </cell>
          <cell r="M75" t="str">
            <v>Yes</v>
          </cell>
        </row>
        <row r="76">
          <cell r="L76" t="str">
            <v>4621</v>
          </cell>
          <cell r="M76" t="str">
            <v>Yes</v>
          </cell>
        </row>
      </sheetData>
      <sheetData sheetId="6">
        <row r="1">
          <cell r="A1" t="str">
            <v>Database Project Lifecycle Status</v>
          </cell>
          <cell r="B1" t="str">
            <v>High-Level Status</v>
          </cell>
        </row>
        <row r="2">
          <cell r="A2" t="str">
            <v>0. ROM In-Progress</v>
          </cell>
          <cell r="B2" t="str">
            <v>1. Start-Up (Progressing through change governance)</v>
          </cell>
        </row>
        <row r="3">
          <cell r="A3" t="str">
            <v>0.5 Change Proposal awaiting MOD approval (ROM complete)</v>
          </cell>
          <cell r="B3" t="str">
            <v>1. Start-Up (Progressing through change governance)</v>
          </cell>
        </row>
        <row r="4">
          <cell r="A4" t="str">
            <v>1. Awaiting ICAF Assignment</v>
          </cell>
          <cell r="B4" t="str">
            <v>1. Start-Up (Progressing through change governance)</v>
          </cell>
        </row>
        <row r="5">
          <cell r="A5" t="str">
            <v>1.5 Change Proposal out for Shipper Consultation</v>
          </cell>
          <cell r="B5" t="str">
            <v>1. Start-Up (Progressing through change governance)</v>
          </cell>
        </row>
        <row r="6">
          <cell r="A6" t="str">
            <v>2.1. Start-Up Approach In Progress</v>
          </cell>
          <cell r="B6" t="str">
            <v>1. Start-Up (Progressing through change governance)</v>
          </cell>
        </row>
        <row r="7">
          <cell r="A7" t="str">
            <v>2.2. Awaiting ME/BICC HLE Quote</v>
          </cell>
          <cell r="B7" t="str">
            <v>1. Start-Up (Progressing through change governance)</v>
          </cell>
        </row>
        <row r="8">
          <cell r="A8" t="str">
            <v>3.1. Start-Up Approach Awaiting Platform Director Approval</v>
          </cell>
          <cell r="B8" t="str">
            <v>1. Start-Up (Progressing through change governance)</v>
          </cell>
        </row>
        <row r="9">
          <cell r="A9" t="str">
            <v>3.2. ASR Awaiting Customer Approval</v>
          </cell>
          <cell r="B9" t="str">
            <v>1. Start-Up (Progressing through change governance)</v>
          </cell>
        </row>
        <row r="10">
          <cell r="A10" t="str">
            <v>4. EQR In-Progress</v>
          </cell>
          <cell r="B10" t="str">
            <v>1. Start-Up (Progressing through change governance)</v>
          </cell>
        </row>
        <row r="11">
          <cell r="A11" t="str">
            <v>6. EQR Awaiting ChMC Approval</v>
          </cell>
          <cell r="B11" t="str">
            <v>1. Start-Up (Progressing through change governance)</v>
          </cell>
        </row>
        <row r="12">
          <cell r="A12" t="str">
            <v>7. BER/Business Case In Progress</v>
          </cell>
          <cell r="B12" t="str">
            <v>1. Start-Up (Progressing through change governance)</v>
          </cell>
        </row>
        <row r="13">
          <cell r="A13" t="str">
            <v>9. Business Case awaiting IRC/XEC/Board approval</v>
          </cell>
          <cell r="B13" t="str">
            <v>1. Start-Up (Progressing through change governance)</v>
          </cell>
        </row>
        <row r="14">
          <cell r="A14" t="str">
            <v>10. BER Awaiting ChMC Approval</v>
          </cell>
          <cell r="B14" t="str">
            <v>1. Start-Up (Progressing through change governance)</v>
          </cell>
        </row>
        <row r="15">
          <cell r="A15" t="str">
            <v>11. Change In Delivery</v>
          </cell>
          <cell r="B15" t="str">
            <v>2. Change sanction/approved and in project delivery</v>
          </cell>
        </row>
        <row r="16">
          <cell r="A16" t="str">
            <v>12. CCR/Closedown document in progress</v>
          </cell>
          <cell r="B16" t="str">
            <v>3. Change delivered, awaiting closure approval/sign-off</v>
          </cell>
        </row>
        <row r="17">
          <cell r="A17" t="str">
            <v>13.1. CCR Awaiting ChMC Approval</v>
          </cell>
          <cell r="B17" t="str">
            <v>3. Change delivered, awaiting closure approval/sign-off</v>
          </cell>
        </row>
        <row r="18">
          <cell r="A18" t="str">
            <v>13.2 Closedown document awaiting approval</v>
          </cell>
          <cell r="B18" t="str">
            <v>3. Change delivered, awaiting closure approval/sign-off</v>
          </cell>
        </row>
        <row r="19">
          <cell r="A19" t="str">
            <v>14. Awaiting ECF Sign-Off</v>
          </cell>
          <cell r="B19" t="str">
            <v>3. Change delivered, awaiting closure approval/sign-off</v>
          </cell>
        </row>
        <row r="20">
          <cell r="A20" t="str">
            <v>97. Xoserve require ChMC sponsorship</v>
          </cell>
          <cell r="B20" t="str">
            <v>4. Change proposed to be rejected by Xoserve (awaiting closure approval)</v>
          </cell>
        </row>
        <row r="21">
          <cell r="A21" t="str">
            <v>98. Xoserve Propose Change Not Required</v>
          </cell>
          <cell r="B21" t="str">
            <v>4. Change proposed to be rejected by Xoserve (awaiting closure approval)</v>
          </cell>
        </row>
        <row r="22">
          <cell r="A22" t="str">
            <v>99. Change Cancelled</v>
          </cell>
          <cell r="B22" t="str">
            <v>5. Change Cancelled (approved)</v>
          </cell>
        </row>
        <row r="23">
          <cell r="A23" t="str">
            <v>100. Change Completed</v>
          </cell>
          <cell r="B23" t="str">
            <v>6. Change Delivered (approved/signed-off)</v>
          </cell>
        </row>
      </sheetData>
      <sheetData sheetId="7" refreshError="1"/>
      <sheetData sheetId="8">
        <row r="1">
          <cell r="A1" t="str">
            <v>Change Ref</v>
          </cell>
          <cell r="B1" t="str">
            <v>Title</v>
          </cell>
          <cell r="C1" t="str">
            <v>Overall Status</v>
          </cell>
          <cell r="D1" t="str">
            <v>Overall Status Date</v>
          </cell>
          <cell r="E1" t="str">
            <v>Status History</v>
          </cell>
          <cell r="F1" t="str">
            <v>Description</v>
          </cell>
          <cell r="G1" t="str">
            <v>Previously EVS Y/N Justification for treatment</v>
          </cell>
          <cell r="H1" t="str">
            <v>Associated References</v>
          </cell>
          <cell r="I1" t="str">
            <v>Change Order Submission Date</v>
          </cell>
          <cell r="J1" t="str">
            <v>EQ Initial Response Due Date</v>
          </cell>
          <cell r="K1" t="str">
            <v>Customer Requested Implementation Date (If Relevant)</v>
          </cell>
          <cell r="L1" t="str">
            <v>ASA Budget (Y/N)</v>
          </cell>
          <cell r="M1" t="str">
            <v>Impacted Networks</v>
          </cell>
          <cell r="N1" t="str">
            <v>Individual Network ID(s)</v>
          </cell>
          <cell r="O1" t="str">
            <v>External Representative - NOR</v>
          </cell>
          <cell r="P1" t="str">
            <v>Raised by</v>
          </cell>
          <cell r="Q1" t="str">
            <v>Approved by</v>
          </cell>
          <cell r="R1" t="str">
            <v>Process Owner</v>
          </cell>
          <cell r="S1" t="str">
            <v>Project Manager</v>
          </cell>
          <cell r="T1" t="str">
            <v>Change Type</v>
          </cell>
          <cell r="U1" t="str">
            <v>Project Status</v>
          </cell>
          <cell r="V1" t="str">
            <v>Report to Network (Y/N)</v>
          </cell>
          <cell r="W1" t="str">
            <v>Closed Date (if closed at CO Stage)</v>
          </cell>
          <cell r="X1" t="str">
            <v>Business Analyst</v>
          </cell>
          <cell r="Y1" t="str">
            <v>Actual EQ Initial Response Date to Originator</v>
          </cell>
          <cell r="Z1" t="str">
            <v>Original EQR Due Date</v>
          </cell>
          <cell r="AA1" t="str">
            <v>Current EQR Due Date</v>
          </cell>
          <cell r="AB1" t="str">
            <v>Actual EQR Date to Originator</v>
          </cell>
          <cell r="AC1" t="str">
            <v>Estimated Cost of BE</v>
          </cell>
          <cell r="AD1" t="str">
            <v>Estimated Duration of BE</v>
          </cell>
          <cell r="AE1" t="str">
            <v>EQR Expiry Date</v>
          </cell>
          <cell r="AF1" t="str">
            <v>EQ Status</v>
          </cell>
          <cell r="AG1" t="str">
            <v>EQ Status Date</v>
          </cell>
          <cell r="AH1" t="str">
            <v>BE Order Submission Date</v>
          </cell>
          <cell r="AI1" t="str">
            <v>BE Initial Response Due Date</v>
          </cell>
          <cell r="AJ1" t="str">
            <v>Actual BE Initial Response Date to Originator</v>
          </cell>
          <cell r="AK1" t="str">
            <v>Original BER Due Date</v>
          </cell>
          <cell r="AL1" t="str">
            <v>Current BER Due Date</v>
          </cell>
          <cell r="AM1" t="str">
            <v>Actual BER Date to Originator</v>
          </cell>
          <cell r="AN1" t="str">
            <v>BER Approved for Sending by</v>
          </cell>
          <cell r="AO1" t="str">
            <v>BER Expiry Date</v>
          </cell>
          <cell r="AP1" t="str">
            <v>Estimated Cost of Change (£s)</v>
          </cell>
          <cell r="AQ1" t="str">
            <v>Invoiced Cost of BE (000's)</v>
          </cell>
          <cell r="AR1" t="str">
            <v>BE Invoice Ref</v>
          </cell>
          <cell r="AS1" t="str">
            <v>BE Status</v>
          </cell>
          <cell r="AT1" t="str">
            <v>BE Status Date</v>
          </cell>
          <cell r="AU1" t="str">
            <v>CA Submission Date</v>
          </cell>
          <cell r="AV1" t="str">
            <v>Scope Notification Initial Response Due Date</v>
          </cell>
          <cell r="AW1" t="str">
            <v>Actual Scope Notification Initial Response Date to Originator</v>
          </cell>
          <cell r="AX1" t="str">
            <v>Original Scope Notification Due Date</v>
          </cell>
          <cell r="AY1" t="str">
            <v>Current Scope Notification Due Date</v>
          </cell>
          <cell r="AZ1" t="str">
            <v>Scope Approved by</v>
          </cell>
          <cell r="BA1" t="str">
            <v>Actual Scope Notification Date to Originator</v>
          </cell>
          <cell r="BB1" t="str">
            <v>Planned Project Duration</v>
          </cell>
          <cell r="BC1" t="str">
            <v>SN Status</v>
          </cell>
          <cell r="BD1" t="str">
            <v>SN Status Date</v>
          </cell>
          <cell r="BE1" t="str">
            <v>User Pays (Y/N)</v>
          </cell>
          <cell r="BF1" t="str">
            <v>External Spend Spreadsheet Category</v>
          </cell>
          <cell r="BG1" t="str">
            <v>Project Start Date</v>
          </cell>
          <cell r="BH1" t="str">
            <v>Current Implementation Due Date</v>
          </cell>
          <cell r="BI1" t="str">
            <v>Actual Implementation Date</v>
          </cell>
          <cell r="BJ1" t="str">
            <v>Current CCN Due Date</v>
          </cell>
          <cell r="BK1" t="str">
            <v>Actual CCN Date to Originator</v>
          </cell>
          <cell r="BL1" t="str">
            <v>CCN Expiry Date</v>
          </cell>
          <cell r="BM1" t="str">
            <v>CCN Status</v>
          </cell>
          <cell r="BN1" t="str">
            <v>CCN Status Date</v>
          </cell>
          <cell r="BO1" t="str">
            <v>Comments</v>
          </cell>
          <cell r="BP1" t="str">
            <v>Startup Assurance Date</v>
          </cell>
          <cell r="BQ1" t="str">
            <v>Startup RAG Status</v>
          </cell>
          <cell r="BR1" t="str">
            <v>Evaluation Assurance Date</v>
          </cell>
          <cell r="BS1" t="str">
            <v>Evaluation RAG Status</v>
          </cell>
          <cell r="BT1" t="str">
            <v>Controlling Assurance Date</v>
          </cell>
          <cell r="BU1" t="str">
            <v>Controlling RAG Status</v>
          </cell>
          <cell r="BV1" t="str">
            <v>Closedown Assurance Date</v>
          </cell>
          <cell r="BW1" t="str">
            <v>Closedown RAG Status</v>
          </cell>
          <cell r="BX1" t="str">
            <v>Complexity</v>
          </cell>
          <cell r="BY1" t="str">
            <v>UKLink Release Number</v>
          </cell>
          <cell r="BZ1" t="str">
            <v>Uklink Reference Number</v>
          </cell>
          <cell r="CA1" t="str">
            <v>Platform</v>
          </cell>
          <cell r="CB1" t="str">
            <v>ClearQuest Ticket</v>
          </cell>
          <cell r="CC1" t="str">
            <v>Delivery Team</v>
          </cell>
          <cell r="CD1" t="str">
            <v>Primary Application Impacted</v>
          </cell>
          <cell r="CE1" t="str">
            <v>Business Process Impact</v>
          </cell>
          <cell r="CF1" t="str">
            <v>Percieved Delivery Effort</v>
          </cell>
          <cell r="CG1" t="str">
            <v>Workaround Available?</v>
          </cell>
          <cell r="CH1" t="str">
            <v>Workaround Accountability</v>
          </cell>
          <cell r="CI1" t="str">
            <v>Workaround Lifespan</v>
          </cell>
          <cell r="CJ1" t="str">
            <v>Customer System Changes Required?</v>
          </cell>
          <cell r="CK1" t="str">
            <v>Customer Training Required?</v>
          </cell>
          <cell r="CL1" t="str">
            <v>Customer Testing Likley Required?</v>
          </cell>
          <cell r="CM1" t="str">
            <v>Percieved Full Delivery Cost</v>
          </cell>
          <cell r="CN1" t="str">
            <v>Actual Full Delivery Cost if Known</v>
          </cell>
          <cell r="CO1" t="str">
            <v>Perceived Benefit</v>
          </cell>
          <cell r="CP1" t="str">
            <v>Workaround Intensity?</v>
          </cell>
          <cell r="CQ1" t="str">
            <v>Regulatory Driven Change?</v>
          </cell>
          <cell r="CR1" t="str">
            <v>Financial Loss Incurred to Customer?</v>
          </cell>
          <cell r="CS1" t="str">
            <v>Customer or End-Consumer Impact?</v>
          </cell>
          <cell r="CT1" t="str">
            <v>Workaround Frequency</v>
          </cell>
          <cell r="CU1" t="str">
            <v>Number of FTEs required for Workaround</v>
          </cell>
          <cell r="CV1" t="str">
            <v>Change Driver</v>
          </cell>
          <cell r="CW1" t="str">
            <v>Change Beneficiary</v>
          </cell>
          <cell r="CX1" t="str">
            <v>Shipper Impact</v>
          </cell>
          <cell r="CY1" t="str">
            <v>Network Impact</v>
          </cell>
          <cell r="CZ1" t="str">
            <v>iGT Impact</v>
          </cell>
          <cell r="DA1" t="str">
            <v>CDSP Impact</v>
          </cell>
          <cell r="DB1" t="str">
            <v>Primary Impacted DSC Service Area</v>
          </cell>
          <cell r="DC1" t="str">
            <v>Number of Service Areas Impacted</v>
          </cell>
          <cell r="DD1" t="str">
            <v>Change Improvement Scale</v>
          </cell>
          <cell r="DE1" t="str">
            <v>Safety of Supply at risk?</v>
          </cell>
          <cell r="DF1" t="str">
            <v>Customer Switching at risk?</v>
          </cell>
          <cell r="DG1" t="str">
            <v>ChMC CP Approval date</v>
          </cell>
          <cell r="DH1" t="str">
            <v>ChMC EQR Approval date</v>
          </cell>
          <cell r="DI1" t="str">
            <v>ChMC CCR Approval date</v>
          </cell>
          <cell r="DJ1" t="str">
            <v>ChMC BER Approval date</v>
          </cell>
        </row>
        <row r="2">
          <cell r="A2" t="str">
            <v>4639</v>
          </cell>
          <cell r="B2" t="str">
            <v>Customer KVI Reporting</v>
          </cell>
          <cell r="C2" t="str">
            <v>2.1. Start-Up Approach In Progress</v>
          </cell>
          <cell r="D2">
            <v>43187</v>
          </cell>
          <cell r="E2" t="str">
            <v>1. Awaiting ICAF Assignment
2.1. Start-Up Approach In Progress</v>
          </cell>
          <cell r="F2" t="str">
            <v>Introduction of Customer Key Value Indicators (KVIs) to monitor &amp; report on 7 key services that Xoserve provides to its customers. Reporting required for internal use &amp; published for industry &amp; Board. The KVIs will also support and link to the Balanced Sc</v>
          </cell>
          <cell r="G2" t="b">
            <v>0</v>
          </cell>
          <cell r="H2"/>
          <cell r="I2">
            <v>43186</v>
          </cell>
          <cell r="K2">
            <v>43221</v>
          </cell>
          <cell r="L2" t="b">
            <v>0</v>
          </cell>
          <cell r="M2"/>
          <cell r="N2"/>
          <cell r="O2"/>
          <cell r="P2" t="str">
            <v>Michele Downes</v>
          </cell>
          <cell r="Q2"/>
          <cell r="R2" t="str">
            <v>Sat Kalsi</v>
          </cell>
          <cell r="S2" t="str">
            <v>Jo Duncan</v>
          </cell>
          <cell r="T2" t="str">
            <v>CR (Internal)</v>
          </cell>
          <cell r="U2" t="str">
            <v>LIVE</v>
          </cell>
          <cell r="V2" t="b">
            <v>0</v>
          </cell>
          <cell r="X2"/>
          <cell r="AD2"/>
          <cell r="AF2"/>
          <cell r="AN2"/>
          <cell r="AR2"/>
          <cell r="AS2"/>
          <cell r="AZ2"/>
          <cell r="BB2"/>
          <cell r="BC2"/>
          <cell r="BE2" t="b">
            <v>0</v>
          </cell>
          <cell r="BH2">
            <v>43231</v>
          </cell>
          <cell r="BM2"/>
          <cell r="BO2" t="str">
            <v xml:space="preserve">06/04/18 AC- Update from Jo, change not yet moved into delivery as finances are not yet confirmed. 
29/03/18 Julie B - Delivery date 4th May
28/03/2018 DC This change has been assigned to the Data Platform, Deepa is the BA who will head the requiremnts </v>
          </cell>
          <cell r="BQ2"/>
          <cell r="BS2"/>
          <cell r="BU2"/>
          <cell r="BW2"/>
          <cell r="BX2"/>
          <cell r="BZ2"/>
          <cell r="CA2" t="str">
            <v>Data Office</v>
          </cell>
          <cell r="CB2"/>
          <cell r="CC2" t="str">
            <v>Project Delivery</v>
          </cell>
          <cell r="CD2" t="str">
            <v>Birst</v>
          </cell>
          <cell r="CE2" t="str">
            <v>Other</v>
          </cell>
          <cell r="CF2" t="str">
            <v>0-30 days</v>
          </cell>
          <cell r="CG2" t="b">
            <v>1</v>
          </cell>
          <cell r="CH2" t="str">
            <v>Xoserve</v>
          </cell>
          <cell r="CI2">
            <v>43217</v>
          </cell>
          <cell r="CJ2" t="b">
            <v>0</v>
          </cell>
          <cell r="CK2" t="b">
            <v>0</v>
          </cell>
          <cell r="CL2" t="b">
            <v>0</v>
          </cell>
          <cell r="CM2"/>
          <cell r="CN2">
            <v>0</v>
          </cell>
          <cell r="CO2"/>
          <cell r="CP2" t="str">
            <v>Medium</v>
          </cell>
          <cell r="CQ2" t="b">
            <v>0</v>
          </cell>
          <cell r="CR2" t="b">
            <v>0</v>
          </cell>
          <cell r="CS2"/>
          <cell r="CT2" t="str">
            <v>Daily</v>
          </cell>
          <cell r="CU2" t="str">
            <v>One</v>
          </cell>
          <cell r="CV2" t="str">
            <v>Xoserve Internal CR (business improvement initiative)</v>
          </cell>
          <cell r="CW2" t="str">
            <v>All UK Gas Market Participants</v>
          </cell>
          <cell r="CX2" t="b">
            <v>1</v>
          </cell>
          <cell r="CY2" t="b">
            <v>1</v>
          </cell>
          <cell r="CZ2" t="b">
            <v>1</v>
          </cell>
          <cell r="DA2" t="b">
            <v>1</v>
          </cell>
          <cell r="DB2" t="str">
            <v>Service Area 19: Network Operator and User Relationship Management</v>
          </cell>
          <cell r="DC2" t="str">
            <v>All</v>
          </cell>
          <cell r="DD2" t="str">
            <v>High</v>
          </cell>
          <cell r="DE2" t="b">
            <v>0</v>
          </cell>
          <cell r="DF2" t="b">
            <v>0</v>
          </cell>
        </row>
        <row r="3">
          <cell r="A3" t="str">
            <v>4641</v>
          </cell>
          <cell r="B3" t="str">
            <v>Interconnector UK Electronic Notifications Change of Primary Route (NG ref: CR310)</v>
          </cell>
          <cell r="C3" t="str">
            <v>0. ROM In-Progress</v>
          </cell>
          <cell r="D3">
            <v>43193</v>
          </cell>
          <cell r="E3" t="str">
            <v>0. ROM In-Progress</v>
          </cell>
          <cell r="F3" t="str">
            <v>Following a high-level options analysis for a tactical solution to meet this requirement pending delivery of the enduring solution via the i-Conversion programme, NCOG have requested a formal IA for Option 1b – STIG2 Internet Facing EFT + STIG2 SOMSA EFT.</v>
          </cell>
          <cell r="G3" t="b">
            <v>0</v>
          </cell>
          <cell r="H3"/>
          <cell r="L3" t="b">
            <v>0</v>
          </cell>
          <cell r="M3"/>
          <cell r="N3"/>
          <cell r="O3"/>
          <cell r="P3" t="str">
            <v>Debbie Bayliss</v>
          </cell>
          <cell r="Q3"/>
          <cell r="R3"/>
          <cell r="S3" t="str">
            <v>Murray Thomson</v>
          </cell>
          <cell r="T3"/>
          <cell r="U3" t="str">
            <v>LIVE</v>
          </cell>
          <cell r="V3" t="b">
            <v>0</v>
          </cell>
          <cell r="W3">
            <v>43193</v>
          </cell>
          <cell r="X3"/>
          <cell r="AD3"/>
          <cell r="AF3"/>
          <cell r="AN3"/>
          <cell r="AR3"/>
          <cell r="AS3"/>
          <cell r="AZ3"/>
          <cell r="BB3"/>
          <cell r="BC3"/>
          <cell r="BE3" t="b">
            <v>0</v>
          </cell>
          <cell r="BH3">
            <v>43206</v>
          </cell>
          <cell r="BM3"/>
          <cell r="BO3" t="str">
            <v>03/04/2018 DC ROM submitted to Muray Thompson today.  I have copies in Becky and Jane Rocky.</v>
          </cell>
          <cell r="BQ3"/>
          <cell r="BS3"/>
          <cell r="BU3"/>
          <cell r="BW3"/>
          <cell r="BX3"/>
          <cell r="BZ3"/>
          <cell r="CA3" t="str">
            <v>Data Office</v>
          </cell>
          <cell r="CB3"/>
          <cell r="CC3"/>
          <cell r="CD3"/>
          <cell r="CE3"/>
          <cell r="CF3"/>
          <cell r="CG3" t="b">
            <v>0</v>
          </cell>
          <cell r="CH3"/>
          <cell r="CJ3" t="b">
            <v>0</v>
          </cell>
          <cell r="CK3" t="b">
            <v>0</v>
          </cell>
          <cell r="CL3" t="b">
            <v>0</v>
          </cell>
          <cell r="CM3"/>
          <cell r="CN3">
            <v>0</v>
          </cell>
          <cell r="CO3"/>
          <cell r="CP3"/>
          <cell r="CQ3" t="b">
            <v>0</v>
          </cell>
          <cell r="CR3" t="b">
            <v>0</v>
          </cell>
          <cell r="CS3"/>
          <cell r="CT3"/>
          <cell r="CU3"/>
          <cell r="CV3"/>
          <cell r="CW3"/>
          <cell r="CX3" t="b">
            <v>0</v>
          </cell>
          <cell r="CY3" t="b">
            <v>0</v>
          </cell>
          <cell r="CZ3" t="b">
            <v>0</v>
          </cell>
          <cell r="DA3" t="b">
            <v>0</v>
          </cell>
          <cell r="DB3"/>
          <cell r="DC3"/>
          <cell r="DD3"/>
          <cell r="DE3" t="b">
            <v>0</v>
          </cell>
          <cell r="DF3" t="b">
            <v>0</v>
          </cell>
        </row>
        <row r="4">
          <cell r="A4" t="str">
            <v>4642</v>
          </cell>
          <cell r="B4" t="str">
            <v>Address Maintenance Solution</v>
          </cell>
          <cell r="C4" t="str">
            <v>2.1. Start-Up Approach In Progress</v>
          </cell>
          <cell r="D4">
            <v>43193</v>
          </cell>
          <cell r="E4" t="str">
            <v>1. Awaiting ICAF Assignment
2.1. Start-Up Approach In Progress</v>
          </cell>
          <cell r="F4" t="str">
            <v>There are additional requirements to maintain and improve the address data where a key URN (Unique Reference Number) is not found associated to an address and also update database with new address created. This change is raised to cater to the delivery ne</v>
          </cell>
          <cell r="G4" t="b">
            <v>0</v>
          </cell>
          <cell r="H4"/>
          <cell r="I4">
            <v>43193</v>
          </cell>
          <cell r="K4">
            <v>43374</v>
          </cell>
          <cell r="L4" t="b">
            <v>0</v>
          </cell>
          <cell r="M4"/>
          <cell r="N4"/>
          <cell r="O4"/>
          <cell r="P4" t="str">
            <v>Nandini Kundu</v>
          </cell>
          <cell r="Q4"/>
          <cell r="R4" t="str">
            <v>Dave Ackers</v>
          </cell>
          <cell r="S4" t="str">
            <v>Linda Whitcroft</v>
          </cell>
          <cell r="T4" t="str">
            <v>CR (Internal)</v>
          </cell>
          <cell r="U4" t="str">
            <v>LIVE</v>
          </cell>
          <cell r="V4" t="b">
            <v>0</v>
          </cell>
          <cell r="X4"/>
          <cell r="AD4"/>
          <cell r="AF4"/>
          <cell r="AN4"/>
          <cell r="AR4"/>
          <cell r="AS4"/>
          <cell r="AZ4"/>
          <cell r="BB4"/>
          <cell r="BC4"/>
          <cell r="BE4" t="b">
            <v>0</v>
          </cell>
          <cell r="BM4"/>
          <cell r="BO4" t="str">
            <v>04/04/2018 DC This change will go to the Customer Change Team for Capture, once capture is complete it will possibly go to the Minor Release team.
03/04/18 DC CR submitted for ICAF.</v>
          </cell>
          <cell r="BQ4"/>
          <cell r="BS4"/>
          <cell r="BU4"/>
          <cell r="BW4"/>
          <cell r="BX4"/>
          <cell r="BY4">
            <v>4</v>
          </cell>
          <cell r="BZ4"/>
          <cell r="CA4" t="str">
            <v>R &amp; N</v>
          </cell>
          <cell r="CB4"/>
          <cell r="CC4"/>
          <cell r="CD4" t="str">
            <v>ISU</v>
          </cell>
          <cell r="CE4" t="str">
            <v>SPA</v>
          </cell>
          <cell r="CF4" t="str">
            <v>60-100 days</v>
          </cell>
          <cell r="CG4" t="b">
            <v>0</v>
          </cell>
          <cell r="CH4"/>
          <cell r="CJ4" t="b">
            <v>0</v>
          </cell>
          <cell r="CK4" t="b">
            <v>0</v>
          </cell>
          <cell r="CL4" t="b">
            <v>0</v>
          </cell>
          <cell r="CM4"/>
          <cell r="CN4">
            <v>0</v>
          </cell>
          <cell r="CO4"/>
          <cell r="CP4"/>
          <cell r="CQ4" t="b">
            <v>0</v>
          </cell>
          <cell r="CR4" t="b">
            <v>0</v>
          </cell>
          <cell r="CS4"/>
          <cell r="CT4"/>
          <cell r="CU4"/>
          <cell r="CV4" t="str">
            <v>License Condition</v>
          </cell>
          <cell r="CW4" t="str">
            <v>All UK Gas Market Participants</v>
          </cell>
          <cell r="CX4" t="b">
            <v>1</v>
          </cell>
          <cell r="CY4" t="b">
            <v>1</v>
          </cell>
          <cell r="CZ4" t="b">
            <v>1</v>
          </cell>
          <cell r="DA4" t="b">
            <v>1</v>
          </cell>
          <cell r="DB4" t="str">
            <v>Service Area 1: Manage Supply Point Registration</v>
          </cell>
          <cell r="DC4" t="str">
            <v>One</v>
          </cell>
          <cell r="DD4" t="str">
            <v>Medium</v>
          </cell>
          <cell r="DE4" t="b">
            <v>0</v>
          </cell>
          <cell r="DF4" t="b">
            <v>0</v>
          </cell>
        </row>
        <row r="5">
          <cell r="A5" t="str">
            <v>4643</v>
          </cell>
          <cell r="B5" t="str">
            <v>Shipper Read Performance Reporting</v>
          </cell>
          <cell r="C5" t="str">
            <v>2.1. Start-Up Approach In Progress</v>
          </cell>
          <cell r="D5">
            <v>43194</v>
          </cell>
          <cell r="E5" t="str">
            <v>1. Awaiting ICAF Assignment
2.1. Start-Up Approach In Progress</v>
          </cell>
          <cell r="F5" t="str">
            <v>Section M of UNC states the read obligation for Class 2 and Class 3 Supply Meter points. Within Code this section also states: 
TPDM5.7.4 Each User shall secure that the requirement in paragraph 5.7.1 is complied with in respect of at least 97.5% of Relev</v>
          </cell>
          <cell r="G5" t="b">
            <v>0</v>
          </cell>
          <cell r="H5"/>
          <cell r="I5">
            <v>43193</v>
          </cell>
          <cell r="K5">
            <v>43281</v>
          </cell>
          <cell r="L5" t="b">
            <v>0</v>
          </cell>
          <cell r="M5"/>
          <cell r="N5"/>
          <cell r="O5"/>
          <cell r="P5" t="str">
            <v>Rachel Hinsley</v>
          </cell>
          <cell r="Q5"/>
          <cell r="R5" t="str">
            <v>Fiona Cottam</v>
          </cell>
          <cell r="S5" t="str">
            <v>Rachel Hinsley</v>
          </cell>
          <cell r="T5" t="str">
            <v>CR (Internal)</v>
          </cell>
          <cell r="U5" t="str">
            <v>LIVE</v>
          </cell>
          <cell r="V5" t="b">
            <v>0</v>
          </cell>
          <cell r="X5"/>
          <cell r="AD5"/>
          <cell r="AF5"/>
          <cell r="AN5"/>
          <cell r="AR5"/>
          <cell r="AS5"/>
          <cell r="AZ5"/>
          <cell r="BB5"/>
          <cell r="BC5"/>
          <cell r="BE5" t="b">
            <v>0</v>
          </cell>
          <cell r="BM5"/>
          <cell r="BO5" t="str">
            <v>06/04/18 AC - Awaiting requirement confirmation. 
04/04/2018 DC This change will go to the Customer Change Team to do the capture phase.  Once complete it will be assigned to the data platform to deliver, during the discussion it was mentioned that the c</v>
          </cell>
          <cell r="BQ5"/>
          <cell r="BS5"/>
          <cell r="BU5"/>
          <cell r="BW5"/>
          <cell r="BX5"/>
          <cell r="BZ5"/>
          <cell r="CA5" t="str">
            <v>Data Office</v>
          </cell>
          <cell r="CB5"/>
          <cell r="CC5" t="str">
            <v>Project Delivery</v>
          </cell>
          <cell r="CD5" t="str">
            <v>BW</v>
          </cell>
          <cell r="CE5" t="str">
            <v>Reads</v>
          </cell>
          <cell r="CF5" t="str">
            <v>30-60 days</v>
          </cell>
          <cell r="CG5" t="b">
            <v>0</v>
          </cell>
          <cell r="CH5"/>
          <cell r="CJ5" t="b">
            <v>0</v>
          </cell>
          <cell r="CK5" t="b">
            <v>0</v>
          </cell>
          <cell r="CL5" t="b">
            <v>0</v>
          </cell>
          <cell r="CM5"/>
          <cell r="CN5">
            <v>0</v>
          </cell>
          <cell r="CO5"/>
          <cell r="CP5"/>
          <cell r="CQ5" t="b">
            <v>0</v>
          </cell>
          <cell r="CR5" t="b">
            <v>0</v>
          </cell>
          <cell r="CS5"/>
          <cell r="CT5"/>
          <cell r="CU5"/>
          <cell r="CV5" t="str">
            <v>MOD/Ofgem</v>
          </cell>
          <cell r="CW5" t="str">
            <v>Multiple Market Participants</v>
          </cell>
          <cell r="CX5" t="b">
            <v>0</v>
          </cell>
          <cell r="CY5" t="b">
            <v>0</v>
          </cell>
          <cell r="CZ5" t="b">
            <v>0</v>
          </cell>
          <cell r="DA5" t="b">
            <v>1</v>
          </cell>
          <cell r="DB5" t="str">
            <v>Service Area 5: Metered Volume and Metered Quantity</v>
          </cell>
          <cell r="DC5" t="str">
            <v>Two to Five</v>
          </cell>
          <cell r="DD5" t="str">
            <v>High</v>
          </cell>
          <cell r="DE5" t="b">
            <v>0</v>
          </cell>
          <cell r="DF5" t="b">
            <v>0</v>
          </cell>
        </row>
        <row r="6">
          <cell r="A6" t="str">
            <v>4644</v>
          </cell>
          <cell r="B6" t="str">
            <v>Analysis related to Meter Reading Tolerance Failures</v>
          </cell>
          <cell r="C6" t="str">
            <v>2.1. Start-Up Approach In Progress</v>
          </cell>
          <cell r="D6">
            <v>43194</v>
          </cell>
          <cell r="E6" t="str">
            <v>1. Awaiting ICAF Assignment
2.1. Start-Up Approach In Progress</v>
          </cell>
          <cell r="F6" t="str">
            <v xml:space="preserve">At Project Nexus Implementation Date Meter Reading validation tolerances were introduced to protect ‘downstream processes’ that had previously been protected by ancillary protection processes – e.g. Reconciliation Invoicing was supported by USRVs, the AQ </v>
          </cell>
          <cell r="G6" t="b">
            <v>0</v>
          </cell>
          <cell r="H6"/>
          <cell r="I6">
            <v>43193</v>
          </cell>
          <cell r="K6">
            <v>43206</v>
          </cell>
          <cell r="L6" t="b">
            <v>0</v>
          </cell>
          <cell r="M6"/>
          <cell r="N6"/>
          <cell r="O6"/>
          <cell r="P6" t="str">
            <v>Rachel Hinsley</v>
          </cell>
          <cell r="Q6"/>
          <cell r="R6" t="str">
            <v>Dave Addison</v>
          </cell>
          <cell r="S6" t="str">
            <v>Linda Whitcroft</v>
          </cell>
          <cell r="T6" t="str">
            <v>CR (Internal)</v>
          </cell>
          <cell r="U6" t="str">
            <v>LIVE</v>
          </cell>
          <cell r="V6" t="b">
            <v>0</v>
          </cell>
          <cell r="X6"/>
          <cell r="AD6"/>
          <cell r="AF6"/>
          <cell r="AN6"/>
          <cell r="AR6"/>
          <cell r="AS6"/>
          <cell r="AZ6"/>
          <cell r="BB6"/>
          <cell r="BC6"/>
          <cell r="BE6" t="b">
            <v>0</v>
          </cell>
          <cell r="BM6"/>
          <cell r="BO6" t="str">
            <v>06/04/18 AC- Harfan- had the requirements meeting on the 5th April, change in development. 
04/04/2018 DC This change is to do analysis to see if we can produce a report the customer may require, linda Whitcroft is to speak to Crispin to see if Data Plat</v>
          </cell>
          <cell r="BQ6"/>
          <cell r="BS6"/>
          <cell r="BU6"/>
          <cell r="BW6"/>
          <cell r="BX6"/>
          <cell r="BY6">
            <v>0</v>
          </cell>
          <cell r="BZ6"/>
          <cell r="CA6" t="str">
            <v>Data Office</v>
          </cell>
          <cell r="CB6"/>
          <cell r="CC6" t="str">
            <v>Project Delivery</v>
          </cell>
          <cell r="CD6" t="str">
            <v>BW</v>
          </cell>
          <cell r="CE6" t="str">
            <v>Reads</v>
          </cell>
          <cell r="CF6" t="str">
            <v>0-30 days</v>
          </cell>
          <cell r="CG6" t="b">
            <v>0</v>
          </cell>
          <cell r="CH6"/>
          <cell r="CJ6" t="b">
            <v>0</v>
          </cell>
          <cell r="CK6" t="b">
            <v>0</v>
          </cell>
          <cell r="CL6" t="b">
            <v>0</v>
          </cell>
          <cell r="CM6"/>
          <cell r="CN6">
            <v>0</v>
          </cell>
          <cell r="CO6"/>
          <cell r="CP6"/>
          <cell r="CQ6" t="b">
            <v>0</v>
          </cell>
          <cell r="CR6" t="b">
            <v>0</v>
          </cell>
          <cell r="CS6"/>
          <cell r="CT6"/>
          <cell r="CU6"/>
          <cell r="CV6" t="str">
            <v>ChMC endorsed Change Proposal</v>
          </cell>
          <cell r="CW6" t="str">
            <v>Multiple Market Groups</v>
          </cell>
          <cell r="CX6" t="b">
            <v>1</v>
          </cell>
          <cell r="CY6" t="b">
            <v>1</v>
          </cell>
          <cell r="CZ6" t="b">
            <v>0</v>
          </cell>
          <cell r="DA6" t="b">
            <v>0</v>
          </cell>
          <cell r="DB6" t="str">
            <v>Service Area 5: Metered Volume and Metered Quantity</v>
          </cell>
          <cell r="DC6" t="str">
            <v>Two to Five</v>
          </cell>
          <cell r="DD6" t="str">
            <v>Medium</v>
          </cell>
          <cell r="DE6" t="b">
            <v>0</v>
          </cell>
          <cell r="DF6" t="b">
            <v>0</v>
          </cell>
        </row>
        <row r="7">
          <cell r="A7" t="str">
            <v>4645</v>
          </cell>
          <cell r="B7" t="str">
            <v>Incrementing Reads on Isolation Supply Meter Points</v>
          </cell>
          <cell r="C7" t="str">
            <v>2.1. Start-Up Approach In Progress</v>
          </cell>
          <cell r="D7">
            <v>43194</v>
          </cell>
          <cell r="E7" t="str">
            <v>1. Awaiting ICAF Assignment
2.1. Start-Up Approach In Progress</v>
          </cell>
          <cell r="F7" t="str">
            <v>An issue has been identified where following Project Nexus Implementation Date (PNID). Xoserve has received in excess of 3500 RGMA transactions where the User has provided a Meter Information Notification (JOB transaction) or Meter Information Update Noti</v>
          </cell>
          <cell r="G7" t="b">
            <v>0</v>
          </cell>
          <cell r="H7"/>
          <cell r="I7">
            <v>43193</v>
          </cell>
          <cell r="K7">
            <v>43406</v>
          </cell>
          <cell r="L7" t="b">
            <v>0</v>
          </cell>
          <cell r="M7"/>
          <cell r="N7"/>
          <cell r="O7"/>
          <cell r="P7" t="str">
            <v>Rachel Hinsley</v>
          </cell>
          <cell r="Q7"/>
          <cell r="R7" t="str">
            <v>Sat Kalsi</v>
          </cell>
          <cell r="S7" t="str">
            <v>Rachel Hinsley</v>
          </cell>
          <cell r="T7" t="str">
            <v>CR (Internal)</v>
          </cell>
          <cell r="U7" t="str">
            <v>LIVE</v>
          </cell>
          <cell r="V7" t="b">
            <v>0</v>
          </cell>
          <cell r="X7"/>
          <cell r="AD7"/>
          <cell r="AF7"/>
          <cell r="AN7"/>
          <cell r="AR7"/>
          <cell r="AS7"/>
          <cell r="AZ7"/>
          <cell r="BB7"/>
          <cell r="BC7"/>
          <cell r="BE7" t="b">
            <v>0</v>
          </cell>
          <cell r="BM7"/>
          <cell r="BO7" t="str">
            <v>04/04/18 DC This was originally a CP but did not get sponsored by the industry.  Sat Kalsi is the sponsor.  The capture phase is to be undertaken by Customer Change Team and it will then be assigned to Retail &amp; Networks for a release.
03/04/2018 DC Submit</v>
          </cell>
          <cell r="BQ7"/>
          <cell r="BS7"/>
          <cell r="BU7"/>
          <cell r="BW7"/>
          <cell r="BX7"/>
          <cell r="BY7">
            <v>75</v>
          </cell>
          <cell r="BZ7"/>
          <cell r="CA7" t="str">
            <v>R &amp; N</v>
          </cell>
          <cell r="CB7"/>
          <cell r="CC7" t="str">
            <v>Project Delivery</v>
          </cell>
          <cell r="CD7" t="str">
            <v>ISU</v>
          </cell>
          <cell r="CE7" t="str">
            <v>Invoicing</v>
          </cell>
          <cell r="CF7" t="str">
            <v>60-100 days</v>
          </cell>
          <cell r="CG7" t="b">
            <v>1</v>
          </cell>
          <cell r="CH7" t="str">
            <v>Xoserve</v>
          </cell>
          <cell r="CI7">
            <v>43406</v>
          </cell>
          <cell r="CJ7" t="b">
            <v>1</v>
          </cell>
          <cell r="CK7" t="b">
            <v>1</v>
          </cell>
          <cell r="CL7" t="b">
            <v>1</v>
          </cell>
          <cell r="CM7"/>
          <cell r="CN7">
            <v>0</v>
          </cell>
          <cell r="CO7"/>
          <cell r="CP7" t="str">
            <v>High</v>
          </cell>
          <cell r="CQ7" t="b">
            <v>0</v>
          </cell>
          <cell r="CR7" t="b">
            <v>0</v>
          </cell>
          <cell r="CS7"/>
          <cell r="CT7" t="str">
            <v>Daily</v>
          </cell>
          <cell r="CU7" t="str">
            <v>One</v>
          </cell>
          <cell r="CV7" t="str">
            <v>Xoserve Internal CR (business improvement initiative)</v>
          </cell>
          <cell r="CW7" t="str">
            <v>Multiple Market Participants</v>
          </cell>
          <cell r="CX7" t="b">
            <v>1</v>
          </cell>
          <cell r="CY7" t="b">
            <v>0</v>
          </cell>
          <cell r="CZ7" t="b">
            <v>0</v>
          </cell>
          <cell r="DA7" t="b">
            <v>1</v>
          </cell>
          <cell r="DB7" t="str">
            <v>Service Area 7: NTS Capacity / LDZ Capacity / Commodity / Reconciliation / Ad-Hoc Adjustment and Energy Balancing Invoices</v>
          </cell>
          <cell r="DC7" t="str">
            <v>Two to Five</v>
          </cell>
          <cell r="DD7" t="str">
            <v>Medium</v>
          </cell>
          <cell r="DE7" t="b">
            <v>0</v>
          </cell>
          <cell r="DF7" t="b">
            <v>0</v>
          </cell>
        </row>
        <row r="8">
          <cell r="A8" t="str">
            <v>4618</v>
          </cell>
          <cell r="B8" t="str">
            <v>ASR - Billing History by all NTS Capacity &amp; Commodity Sites</v>
          </cell>
          <cell r="C8" t="str">
            <v>2.2. Awaiting ME/BICC HLE Quote</v>
          </cell>
          <cell r="D8">
            <v>43159</v>
          </cell>
          <cell r="E8" t="str">
            <v>1. Awaiting ICAF Assignment
2.1. Start-Up Approach In Progress</v>
          </cell>
          <cell r="F8"/>
          <cell r="G8" t="b">
            <v>0</v>
          </cell>
          <cell r="H8"/>
          <cell r="I8">
            <v>43157</v>
          </cell>
          <cell r="K8">
            <v>43190</v>
          </cell>
          <cell r="L8" t="b">
            <v>0</v>
          </cell>
          <cell r="M8"/>
          <cell r="N8"/>
          <cell r="O8"/>
          <cell r="P8" t="str">
            <v>Greg Causon</v>
          </cell>
          <cell r="Q8"/>
          <cell r="R8" t="str">
            <v>Emma Smith</v>
          </cell>
          <cell r="S8" t="str">
            <v>Harfan Ahmed</v>
          </cell>
          <cell r="T8" t="str">
            <v>CR (ASR)</v>
          </cell>
          <cell r="U8" t="str">
            <v>LIVE</v>
          </cell>
          <cell r="V8" t="b">
            <v>0</v>
          </cell>
          <cell r="X8"/>
          <cell r="AD8"/>
          <cell r="AF8"/>
          <cell r="AN8"/>
          <cell r="AR8"/>
          <cell r="AS8"/>
          <cell r="AZ8"/>
          <cell r="BB8"/>
          <cell r="BC8"/>
          <cell r="BE8" t="b">
            <v>0</v>
          </cell>
          <cell r="BM8"/>
          <cell r="BO8" t="str">
            <v xml:space="preserve">06/04/18 AC - HLE in progress - HLE to be done by the 13th April. 
29/03/2018 DC Mike sent me an email chasing up the HLE date,  I have sent the request over to ME to ask them to do a HLE.
23/03/18 Mike Orsler got the requirements and Data cannot do the </v>
          </cell>
          <cell r="BQ8"/>
          <cell r="BS8"/>
          <cell r="BU8"/>
          <cell r="BW8"/>
          <cell r="BX8"/>
          <cell r="BZ8"/>
          <cell r="CA8" t="str">
            <v>Data Office</v>
          </cell>
          <cell r="CB8" t="str">
            <v>XO3672</v>
          </cell>
          <cell r="CC8" t="str">
            <v>ME</v>
          </cell>
          <cell r="CD8" t="str">
            <v>Gemini</v>
          </cell>
          <cell r="CE8"/>
          <cell r="CF8" t="str">
            <v>0-30 days</v>
          </cell>
          <cell r="CG8" t="b">
            <v>0</v>
          </cell>
          <cell r="CH8"/>
          <cell r="CJ8" t="b">
            <v>0</v>
          </cell>
          <cell r="CK8" t="b">
            <v>0</v>
          </cell>
          <cell r="CL8" t="b">
            <v>0</v>
          </cell>
          <cell r="CM8"/>
          <cell r="CN8">
            <v>0</v>
          </cell>
          <cell r="CO8"/>
          <cell r="CP8"/>
          <cell r="CQ8" t="b">
            <v>0</v>
          </cell>
          <cell r="CR8" t="b">
            <v>0</v>
          </cell>
          <cell r="CS8"/>
          <cell r="CT8"/>
          <cell r="CU8"/>
          <cell r="CV8" t="str">
            <v>Additional or 3rd Party Service Request</v>
          </cell>
          <cell r="CW8" t="str">
            <v>One Market Group</v>
          </cell>
          <cell r="CX8" t="b">
            <v>0</v>
          </cell>
          <cell r="CY8" t="b">
            <v>1</v>
          </cell>
          <cell r="CZ8" t="b">
            <v>0</v>
          </cell>
          <cell r="DA8" t="b">
            <v>0</v>
          </cell>
          <cell r="DB8" t="str">
            <v>Service Area 24: Additional Service Request or Third Party Request</v>
          </cell>
          <cell r="DC8" t="str">
            <v>One</v>
          </cell>
          <cell r="DD8" t="str">
            <v>Medium</v>
          </cell>
          <cell r="DE8" t="b">
            <v>0</v>
          </cell>
          <cell r="DF8" t="b">
            <v>0</v>
          </cell>
        </row>
        <row r="9">
          <cell r="A9" t="str">
            <v>4619</v>
          </cell>
          <cell r="B9" t="str">
            <v>SAP BW MPRL Delta Table Creation</v>
          </cell>
          <cell r="C9" t="str">
            <v>2.2. Awaiting ME/BICC HLE Quote</v>
          </cell>
          <cell r="D9">
            <v>43172</v>
          </cell>
          <cell r="E9" t="str">
            <v>1. Awaiting ICAF Assignment
2.2. Awaiting ME/BICC HLE Quote
0.5 Change Proposal awaiting MOD approval (ROM complete)</v>
          </cell>
          <cell r="F9" t="str">
            <v xml:space="preserve">As the MPRL table in SAP BW provides key information for both the API service and is also expectect to be a key source for Birst moving forward the following enhancement is required in order to reduce the volume of data transfer activity on a daily basis </v>
          </cell>
          <cell r="G9" t="b">
            <v>0</v>
          </cell>
          <cell r="H9"/>
          <cell r="I9">
            <v>43157</v>
          </cell>
          <cell r="K9">
            <v>42490</v>
          </cell>
          <cell r="L9" t="b">
            <v>0</v>
          </cell>
          <cell r="M9"/>
          <cell r="N9"/>
          <cell r="O9"/>
          <cell r="P9" t="str">
            <v>Steve Concannon</v>
          </cell>
          <cell r="Q9"/>
          <cell r="R9" t="str">
            <v>Crispin Wibberley</v>
          </cell>
          <cell r="S9" t="str">
            <v>Donna Johnson</v>
          </cell>
          <cell r="T9" t="str">
            <v>CR (Internal)</v>
          </cell>
          <cell r="U9" t="str">
            <v>LIVE</v>
          </cell>
          <cell r="V9" t="b">
            <v>0</v>
          </cell>
          <cell r="X9"/>
          <cell r="AD9"/>
          <cell r="AF9"/>
          <cell r="AN9"/>
          <cell r="AR9"/>
          <cell r="AS9"/>
          <cell r="AZ9"/>
          <cell r="BB9"/>
          <cell r="BC9"/>
          <cell r="BE9" t="b">
            <v>0</v>
          </cell>
          <cell r="BM9"/>
          <cell r="BO9" t="str">
            <v>06/04/18 AC - Meeting scheduled on the 10th of April for the requirements gathering. 
29/03/2018 - Julie B - HLE due back 2nd May
23/03/18 AC- HLE to start on the 18th April. 
16/03/18 AC- HLE to start 11th April. 
09/03/18 AC- Priority given to ME team</v>
          </cell>
          <cell r="BQ9"/>
          <cell r="BS9"/>
          <cell r="BU9"/>
          <cell r="BW9"/>
          <cell r="BX9"/>
          <cell r="BZ9"/>
          <cell r="CA9" t="str">
            <v>Data Office</v>
          </cell>
          <cell r="CB9" t="str">
            <v>XO3665</v>
          </cell>
          <cell r="CC9" t="str">
            <v>ME</v>
          </cell>
          <cell r="CD9" t="str">
            <v>BW</v>
          </cell>
          <cell r="CE9" t="str">
            <v>Other</v>
          </cell>
          <cell r="CF9" t="str">
            <v>30-60 days</v>
          </cell>
          <cell r="CG9" t="b">
            <v>0</v>
          </cell>
          <cell r="CH9"/>
          <cell r="CJ9" t="b">
            <v>0</v>
          </cell>
          <cell r="CK9" t="b">
            <v>0</v>
          </cell>
          <cell r="CL9" t="b">
            <v>0</v>
          </cell>
          <cell r="CM9"/>
          <cell r="CN9">
            <v>0</v>
          </cell>
          <cell r="CO9"/>
          <cell r="CP9"/>
          <cell r="CQ9" t="b">
            <v>0</v>
          </cell>
          <cell r="CR9" t="b">
            <v>0</v>
          </cell>
          <cell r="CS9"/>
          <cell r="CT9"/>
          <cell r="CU9"/>
          <cell r="CV9" t="str">
            <v>Xoserve Internal CR (business improvement initiative)</v>
          </cell>
          <cell r="CW9" t="str">
            <v>Xoserve Only</v>
          </cell>
          <cell r="CX9" t="b">
            <v>0</v>
          </cell>
          <cell r="CY9" t="b">
            <v>0</v>
          </cell>
          <cell r="CZ9" t="b">
            <v>0</v>
          </cell>
          <cell r="DA9" t="b">
            <v>1</v>
          </cell>
          <cell r="DB9" t="str">
            <v>Service Area 23: Internal</v>
          </cell>
          <cell r="DC9" t="str">
            <v>None (Xoserve internal initiative)</v>
          </cell>
          <cell r="DD9" t="str">
            <v>Medium</v>
          </cell>
          <cell r="DE9" t="b">
            <v>0</v>
          </cell>
          <cell r="DF9" t="b">
            <v>0</v>
          </cell>
        </row>
        <row r="10">
          <cell r="A10" t="str">
            <v>4620</v>
          </cell>
          <cell r="B10" t="str">
            <v>UNC Modification 0636B - Updating the parameters for the NTS Optional Commodity Charge</v>
          </cell>
          <cell r="C10" t="str">
            <v>0.5 Change Proposal awaiting MOD approval (ROM complete)</v>
          </cell>
          <cell r="D10">
            <v>43175</v>
          </cell>
          <cell r="E10" t="str">
            <v>0. ROM In-Progress
0.5 Change Proposal awaiting MOD approval (ROM complete)</v>
          </cell>
          <cell r="F10" t="str">
            <v>The parameters of the NTS Optional Commodity charge formula are derived from flow rates, pipeline distances and underlying costs. 
The current formula is as follows: 
                                      p/kWh = 1203 x M ^-0.834 x D + 363 x M ^-0.654 
Wh</v>
          </cell>
          <cell r="G10" t="b">
            <v>0</v>
          </cell>
          <cell r="H10"/>
          <cell r="I10">
            <v>43158</v>
          </cell>
          <cell r="K10">
            <v>43171</v>
          </cell>
          <cell r="L10" t="b">
            <v>0</v>
          </cell>
          <cell r="M10"/>
          <cell r="N10"/>
          <cell r="O10"/>
          <cell r="P10" t="str">
            <v>Steve Pownall</v>
          </cell>
          <cell r="Q10"/>
          <cell r="R10" t="str">
            <v>Jeff Chandler SSE</v>
          </cell>
          <cell r="S10" t="str">
            <v>Murray Thomson</v>
          </cell>
          <cell r="T10" t="str">
            <v>CP</v>
          </cell>
          <cell r="U10" t="str">
            <v>LIVE</v>
          </cell>
          <cell r="V10" t="b">
            <v>0</v>
          </cell>
          <cell r="X10"/>
          <cell r="AD10"/>
          <cell r="AF10"/>
          <cell r="AN10"/>
          <cell r="AR10"/>
          <cell r="AS10"/>
          <cell r="AZ10"/>
          <cell r="BB10"/>
          <cell r="BC10"/>
          <cell r="BE10" t="b">
            <v>0</v>
          </cell>
          <cell r="BH10">
            <v>43171</v>
          </cell>
          <cell r="BI10">
            <v>43172</v>
          </cell>
          <cell r="BM10"/>
          <cell r="BO10" t="str">
            <v xml:space="preserve">13/03/2018 Dc We have had verbal approval from Linda today and have snet the Rom Response out to the customer.
12/02/2018 DC Paul Orsler submitted the Rom response today, he has not got approval from Linda Whitcroft or Andy Miller, I have advised that we </v>
          </cell>
          <cell r="BQ10"/>
          <cell r="BS10"/>
          <cell r="BU10"/>
          <cell r="BW10"/>
          <cell r="BX10"/>
          <cell r="BZ10"/>
          <cell r="CA10" t="str">
            <v>Data Office</v>
          </cell>
          <cell r="CB10"/>
          <cell r="CC10" t="str">
            <v>Project Delivery</v>
          </cell>
          <cell r="CD10"/>
          <cell r="CE10"/>
          <cell r="CF10"/>
          <cell r="CG10" t="b">
            <v>0</v>
          </cell>
          <cell r="CH10"/>
          <cell r="CJ10" t="b">
            <v>0</v>
          </cell>
          <cell r="CK10" t="b">
            <v>0</v>
          </cell>
          <cell r="CL10" t="b">
            <v>0</v>
          </cell>
          <cell r="CM10"/>
          <cell r="CN10">
            <v>0</v>
          </cell>
          <cell r="CO10"/>
          <cell r="CP10"/>
          <cell r="CQ10" t="b">
            <v>0</v>
          </cell>
          <cell r="CR10" t="b">
            <v>0</v>
          </cell>
          <cell r="CS10"/>
          <cell r="CT10"/>
          <cell r="CU10"/>
          <cell r="CV10"/>
          <cell r="CW10"/>
          <cell r="CX10" t="b">
            <v>0</v>
          </cell>
          <cell r="CY10" t="b">
            <v>0</v>
          </cell>
          <cell r="CZ10" t="b">
            <v>0</v>
          </cell>
          <cell r="DA10" t="b">
            <v>0</v>
          </cell>
          <cell r="DB10"/>
          <cell r="DC10"/>
          <cell r="DD10"/>
          <cell r="DE10" t="b">
            <v>0</v>
          </cell>
          <cell r="DF10" t="b">
            <v>0</v>
          </cell>
        </row>
        <row r="11">
          <cell r="A11" t="str">
            <v>4621</v>
          </cell>
          <cell r="B11" t="str">
            <v>Suspension of the Validation between Meter Index and Uncoverted Converter Index</v>
          </cell>
          <cell r="C11" t="str">
            <v>1. Awaiting ICAF Assignment</v>
          </cell>
          <cell r="D11">
            <v>43167</v>
          </cell>
          <cell r="E11" t="str">
            <v>1. Awaiting ICAF Assignment
2.1. Start-Up Approach In Progress
1.5 Change Proposal out for Shipper Consultation
1. Awaiting ICAF Assignment</v>
          </cell>
          <cell r="F11" t="str">
            <v>During Nexus Implementation the validation between the meter index and the unconverted converter index was suspended.
Within the approved change pack we stated: 
As a result of the change we recognised where meter, converter and AMR devices were present t</v>
          </cell>
          <cell r="G11" t="b">
            <v>0</v>
          </cell>
          <cell r="H11"/>
          <cell r="I11">
            <v>43158</v>
          </cell>
          <cell r="K11">
            <v>43497</v>
          </cell>
          <cell r="L11" t="b">
            <v>0</v>
          </cell>
          <cell r="M11"/>
          <cell r="N11"/>
          <cell r="O11"/>
          <cell r="P11" t="str">
            <v>Rachel Hinsley</v>
          </cell>
          <cell r="Q11"/>
          <cell r="R11" t="str">
            <v>Lorna Lewis/Orsted</v>
          </cell>
          <cell r="S11" t="str">
            <v>Lee Chambers</v>
          </cell>
          <cell r="T11" t="str">
            <v>CP</v>
          </cell>
          <cell r="U11" t="str">
            <v>LIVE</v>
          </cell>
          <cell r="V11" t="b">
            <v>0</v>
          </cell>
          <cell r="X11"/>
          <cell r="AD11"/>
          <cell r="AF11"/>
          <cell r="AN11"/>
          <cell r="AR11"/>
          <cell r="AS11"/>
          <cell r="AZ11"/>
          <cell r="BB11"/>
          <cell r="BC11"/>
          <cell r="BE11" t="b">
            <v>0</v>
          </cell>
          <cell r="BM11"/>
          <cell r="BO11" t="str">
            <v>03/04/2018 DC This CP has been sponsored by Orsted, Lorna Lewin.  Emma Smith has sent me a copy of the email and CP, it will go back to ChMC for approval.  I will take it to ICAF just for information (this change has been agreed for r4)
08/03/2018 DC This</v>
          </cell>
          <cell r="BQ11"/>
          <cell r="BS11"/>
          <cell r="BU11"/>
          <cell r="BW11"/>
          <cell r="BX11"/>
          <cell r="BY11">
            <v>4</v>
          </cell>
          <cell r="BZ11" t="str">
            <v>176 &amp; 182</v>
          </cell>
          <cell r="CA11" t="str">
            <v>R &amp; N</v>
          </cell>
          <cell r="CB11"/>
          <cell r="CC11" t="str">
            <v>Project Delivery</v>
          </cell>
          <cell r="CD11" t="str">
            <v>ISU</v>
          </cell>
          <cell r="CE11" t="str">
            <v>Reads</v>
          </cell>
          <cell r="CF11" t="str">
            <v>100+ days</v>
          </cell>
          <cell r="CG11" t="b">
            <v>0</v>
          </cell>
          <cell r="CH11"/>
          <cell r="CJ11" t="b">
            <v>1</v>
          </cell>
          <cell r="CK11" t="b">
            <v>1</v>
          </cell>
          <cell r="CL11" t="b">
            <v>1</v>
          </cell>
          <cell r="CM11"/>
          <cell r="CN11">
            <v>0</v>
          </cell>
          <cell r="CO11"/>
          <cell r="CP11"/>
          <cell r="CQ11" t="b">
            <v>0</v>
          </cell>
          <cell r="CR11" t="b">
            <v>0</v>
          </cell>
          <cell r="CS11"/>
          <cell r="CT11"/>
          <cell r="CU11"/>
          <cell r="CV11" t="str">
            <v>ChMC endorsed Change Proposal</v>
          </cell>
          <cell r="CW11" t="str">
            <v>All UK Gas Market Participants</v>
          </cell>
          <cell r="CX11" t="b">
            <v>1</v>
          </cell>
          <cell r="CY11" t="b">
            <v>0</v>
          </cell>
          <cell r="CZ11" t="b">
            <v>0</v>
          </cell>
          <cell r="DA11" t="b">
            <v>1</v>
          </cell>
          <cell r="DB11" t="str">
            <v>Service Area 5: Metered Volume and Metered Quantity</v>
          </cell>
          <cell r="DC11" t="str">
            <v>One</v>
          </cell>
          <cell r="DD11" t="str">
            <v>Low</v>
          </cell>
          <cell r="DE11" t="b">
            <v>0</v>
          </cell>
          <cell r="DF11" t="b">
            <v>0</v>
          </cell>
        </row>
        <row r="12">
          <cell r="A12" t="str">
            <v>4622</v>
          </cell>
          <cell r="B12" t="str">
            <v>Incrementing Reads on Isolation Supply Meter Points</v>
          </cell>
          <cell r="C12" t="str">
            <v>99. Change Cancelled</v>
          </cell>
          <cell r="D12">
            <v>43194</v>
          </cell>
          <cell r="E12" t="str">
            <v>1. Awaiting ICAF Assignment
2.1. Start-Up Approach In Progress
1.5 Change Proposal out for Shipper Consultation
2.1. Start-Up Approach In Progress
1. Awaiting ICAF Assignment
99. Change Cancelled</v>
          </cell>
          <cell r="F12" t="str">
            <v>An issue has been identified where following Project Nexus Implementation Date (PNID). Xoserve has received in excess of 3500 RGMA transactions where the User has provided a Meter Information Notification (JOB transaction) or Meter Information Update Noti</v>
          </cell>
          <cell r="G12" t="b">
            <v>0</v>
          </cell>
          <cell r="H12"/>
          <cell r="I12">
            <v>43158</v>
          </cell>
          <cell r="K12">
            <v>43497</v>
          </cell>
          <cell r="L12" t="b">
            <v>0</v>
          </cell>
          <cell r="M12"/>
          <cell r="N12"/>
          <cell r="O12"/>
          <cell r="P12" t="str">
            <v>Rachel Hinsley</v>
          </cell>
          <cell r="Q12"/>
          <cell r="R12" t="str">
            <v>Sat Kalsi</v>
          </cell>
          <cell r="S12" t="str">
            <v>Lee Chambers</v>
          </cell>
          <cell r="T12" t="str">
            <v>CP</v>
          </cell>
          <cell r="U12" t="str">
            <v>CLOSED</v>
          </cell>
          <cell r="V12" t="b">
            <v>0</v>
          </cell>
          <cell r="X12"/>
          <cell r="AD12"/>
          <cell r="AF12"/>
          <cell r="AN12"/>
          <cell r="AR12"/>
          <cell r="AS12"/>
          <cell r="AZ12"/>
          <cell r="BB12"/>
          <cell r="BC12"/>
          <cell r="BE12" t="b">
            <v>0</v>
          </cell>
          <cell r="BH12">
            <v>43644</v>
          </cell>
          <cell r="BM12"/>
          <cell r="BO12" t="str">
            <v>04/04/2018 DC This CP is to be cancelled as the industry did not want to sponsor this change.  Rachel Hinsley has sent in a CR XRN4545 and it will be sponsored internally.
29/03/2018 DC The CP is to be put onto a CR form as the change will be sponsored in</v>
          </cell>
          <cell r="BQ12"/>
          <cell r="BS12"/>
          <cell r="BU12"/>
          <cell r="BW12"/>
          <cell r="BX12"/>
          <cell r="BZ12"/>
          <cell r="CA12" t="str">
            <v>ICAF</v>
          </cell>
          <cell r="CB12"/>
          <cell r="CC12" t="str">
            <v>Project Delivery</v>
          </cell>
          <cell r="CD12" t="str">
            <v>ISU</v>
          </cell>
          <cell r="CE12" t="str">
            <v>RGMA</v>
          </cell>
          <cell r="CF12" t="str">
            <v>100+ days</v>
          </cell>
          <cell r="CG12" t="b">
            <v>0</v>
          </cell>
          <cell r="CH12"/>
          <cell r="CJ12" t="b">
            <v>1</v>
          </cell>
          <cell r="CK12" t="b">
            <v>0</v>
          </cell>
          <cell r="CL12" t="b">
            <v>0</v>
          </cell>
          <cell r="CM12"/>
          <cell r="CN12">
            <v>0</v>
          </cell>
          <cell r="CO12"/>
          <cell r="CP12"/>
          <cell r="CQ12" t="b">
            <v>0</v>
          </cell>
          <cell r="CR12" t="b">
            <v>0</v>
          </cell>
          <cell r="CS12"/>
          <cell r="CT12"/>
          <cell r="CU12"/>
          <cell r="CV12" t="str">
            <v>ChMC endorsed Change Proposal</v>
          </cell>
          <cell r="CW12" t="str">
            <v>One Market Participant</v>
          </cell>
          <cell r="CX12" t="b">
            <v>1</v>
          </cell>
          <cell r="CY12" t="b">
            <v>0</v>
          </cell>
          <cell r="CZ12" t="b">
            <v>0</v>
          </cell>
          <cell r="DA12" t="b">
            <v>0</v>
          </cell>
          <cell r="DB12" t="str">
            <v>Service Area 5: Metered Volume and Metered Quantity</v>
          </cell>
          <cell r="DC12" t="str">
            <v>One</v>
          </cell>
          <cell r="DD12" t="str">
            <v>Low</v>
          </cell>
          <cell r="DE12" t="b">
            <v>0</v>
          </cell>
          <cell r="DF12" t="b">
            <v>0</v>
          </cell>
        </row>
        <row r="13">
          <cell r="A13" t="str">
            <v>4623</v>
          </cell>
          <cell r="B13" t="str">
            <v>XEC Customer Dashboard Development</v>
          </cell>
          <cell r="C13" t="str">
            <v>2.1. Start-Up Approach In Progress</v>
          </cell>
          <cell r="D13">
            <v>43166</v>
          </cell>
          <cell r="E13" t="str">
            <v>1. Awaiting ICAF Assignment
2.1. Start-Up Approach In Progress</v>
          </cell>
          <cell r="F13" t="str">
            <v xml:space="preserve">
Change Request is an internal Business Improvement (for cost allocation)
Ranjit has set out his requirements for his Customer dashboard for the XEC meetings.
There are specific graphics he would like generating in Birst, primarily a scatter chart which</v>
          </cell>
          <cell r="G13" t="b">
            <v>0</v>
          </cell>
          <cell r="H13"/>
          <cell r="I13">
            <v>43136</v>
          </cell>
          <cell r="K13">
            <v>43191</v>
          </cell>
          <cell r="L13" t="b">
            <v>0</v>
          </cell>
          <cell r="M13"/>
          <cell r="N13"/>
          <cell r="O13"/>
          <cell r="P13" t="str">
            <v>James Verdon</v>
          </cell>
          <cell r="Q13"/>
          <cell r="R13" t="str">
            <v>Dave Turpin</v>
          </cell>
          <cell r="S13" t="str">
            <v>Jo Duncan</v>
          </cell>
          <cell r="T13" t="str">
            <v>CR (Internal)</v>
          </cell>
          <cell r="U13" t="str">
            <v>LIVE</v>
          </cell>
          <cell r="V13" t="b">
            <v>0</v>
          </cell>
          <cell r="X13"/>
          <cell r="AD13"/>
          <cell r="AF13"/>
          <cell r="AN13"/>
          <cell r="AR13"/>
          <cell r="AS13"/>
          <cell r="AZ13"/>
          <cell r="BB13"/>
          <cell r="BC13"/>
          <cell r="BE13" t="b">
            <v>0</v>
          </cell>
          <cell r="BH13">
            <v>43196</v>
          </cell>
          <cell r="BM13"/>
          <cell r="BO13" t="str">
            <v>04/04/18 AC- Update from Jo- still in start up as finances are still not confirmed. 
29/03/18 Julie B - On Track
23/03/18 AC- Still on track for delivery. 
16/03/2018 DC Update from Jo Duncan:   the delivery date of 6/4 is on track.
09/03/18 AC Jo Dunca</v>
          </cell>
          <cell r="BQ13"/>
          <cell r="BS13"/>
          <cell r="BU13"/>
          <cell r="BW13"/>
          <cell r="BX13"/>
          <cell r="BY13">
            <v>0</v>
          </cell>
          <cell r="BZ13"/>
          <cell r="CA13" t="str">
            <v>Data Office</v>
          </cell>
          <cell r="CB13"/>
          <cell r="CC13" t="str">
            <v>Project Delivery</v>
          </cell>
          <cell r="CD13" t="str">
            <v>Birst</v>
          </cell>
          <cell r="CE13" t="str">
            <v>Other</v>
          </cell>
          <cell r="CF13" t="str">
            <v>0-30 days</v>
          </cell>
          <cell r="CG13" t="b">
            <v>0</v>
          </cell>
          <cell r="CH13"/>
          <cell r="CJ13" t="b">
            <v>0</v>
          </cell>
          <cell r="CK13" t="b">
            <v>0</v>
          </cell>
          <cell r="CL13" t="b">
            <v>0</v>
          </cell>
          <cell r="CM13"/>
          <cell r="CN13">
            <v>0</v>
          </cell>
          <cell r="CO13"/>
          <cell r="CP13"/>
          <cell r="CQ13" t="b">
            <v>0</v>
          </cell>
          <cell r="CR13" t="b">
            <v>0</v>
          </cell>
          <cell r="CS13"/>
          <cell r="CT13"/>
          <cell r="CU13"/>
          <cell r="CV13" t="str">
            <v>Xoserve Internal CR (business improvement initiative)</v>
          </cell>
          <cell r="CW13" t="str">
            <v>Xoserve Only</v>
          </cell>
          <cell r="CX13" t="b">
            <v>0</v>
          </cell>
          <cell r="CY13" t="b">
            <v>0</v>
          </cell>
          <cell r="CZ13" t="b">
            <v>0</v>
          </cell>
          <cell r="DA13" t="b">
            <v>1</v>
          </cell>
          <cell r="DB13" t="str">
            <v>Service Area 23: Internal</v>
          </cell>
          <cell r="DC13" t="str">
            <v>One</v>
          </cell>
          <cell r="DD13" t="str">
            <v>Medium</v>
          </cell>
          <cell r="DE13" t="b">
            <v>0</v>
          </cell>
          <cell r="DF13" t="b">
            <v>0</v>
          </cell>
        </row>
        <row r="14">
          <cell r="A14" t="str">
            <v>4624</v>
          </cell>
          <cell r="B14" t="str">
            <v>Enable Daily BW Load and Analytics to identify Amendment Invoice Mismatch and correction provision</v>
          </cell>
          <cell r="C14" t="str">
            <v>99. Change Cancelled</v>
          </cell>
          <cell r="D14">
            <v>43194</v>
          </cell>
          <cell r="E14" t="str">
            <v>1. Awaiting ICAF Assignment
99. Change Cancelled</v>
          </cell>
          <cell r="F14" t="str">
            <v>There is huge amount of manual work being done to cater to invoice-backing info mismatch issues.
AML is delayed by 1 to 2 weeks.
ASP and AML are done separately, essentially being a same process. 
There is Business Driver to Implement Daily BW load rather</v>
          </cell>
          <cell r="G14" t="b">
            <v>0</v>
          </cell>
          <cell r="H14"/>
          <cell r="I14">
            <v>43136</v>
          </cell>
          <cell r="K14">
            <v>43202</v>
          </cell>
          <cell r="L14" t="b">
            <v>0</v>
          </cell>
          <cell r="M14"/>
          <cell r="N14"/>
          <cell r="O14"/>
          <cell r="P14" t="str">
            <v>Nikhil Jain</v>
          </cell>
          <cell r="Q14"/>
          <cell r="R14" t="str">
            <v>Sat Salsi</v>
          </cell>
          <cell r="S14"/>
          <cell r="T14" t="str">
            <v>CR (Internal)</v>
          </cell>
          <cell r="U14" t="str">
            <v>CLOSED</v>
          </cell>
          <cell r="V14" t="b">
            <v>0</v>
          </cell>
          <cell r="W14">
            <v>43194</v>
          </cell>
          <cell r="X14"/>
          <cell r="AD14"/>
          <cell r="AF14"/>
          <cell r="AN14"/>
          <cell r="AR14"/>
          <cell r="AS14"/>
          <cell r="AZ14"/>
          <cell r="BB14"/>
          <cell r="BC14"/>
          <cell r="BE14" t="b">
            <v>0</v>
          </cell>
          <cell r="BM14"/>
          <cell r="BO14" t="str">
            <v>04/04/2018 DC This change is to be cancelled as Steve Concannon is to re raise the change.
21/03/2018 DC Steve Concannon sent an email to advise that the change request has not yet been redrafted.
07/03/2018 DC  A further conversation is to be set up rega</v>
          </cell>
          <cell r="BQ14"/>
          <cell r="BS14"/>
          <cell r="BU14"/>
          <cell r="BW14"/>
          <cell r="BX14"/>
          <cell r="BZ14"/>
          <cell r="CA14" t="str">
            <v>ICAF</v>
          </cell>
          <cell r="CB14"/>
          <cell r="CC14"/>
          <cell r="CD14" t="str">
            <v>BW</v>
          </cell>
          <cell r="CE14" t="str">
            <v>Invoicing</v>
          </cell>
          <cell r="CF14" t="str">
            <v>30-60 days</v>
          </cell>
          <cell r="CG14" t="b">
            <v>1</v>
          </cell>
          <cell r="CH14" t="str">
            <v>Xoserve</v>
          </cell>
          <cell r="CI14">
            <v>43830</v>
          </cell>
          <cell r="CJ14" t="b">
            <v>0</v>
          </cell>
          <cell r="CK14" t="b">
            <v>0</v>
          </cell>
          <cell r="CL14" t="b">
            <v>0</v>
          </cell>
          <cell r="CM14"/>
          <cell r="CN14">
            <v>0</v>
          </cell>
          <cell r="CO14"/>
          <cell r="CP14" t="str">
            <v>High</v>
          </cell>
          <cell r="CQ14" t="b">
            <v>0</v>
          </cell>
          <cell r="CR14" t="b">
            <v>0</v>
          </cell>
          <cell r="CS14"/>
          <cell r="CT14" t="str">
            <v>Monthly</v>
          </cell>
          <cell r="CU14" t="str">
            <v>Ten Plus</v>
          </cell>
          <cell r="CV14" t="str">
            <v>Xoserve Internal CR (business improvement initiative)</v>
          </cell>
          <cell r="CW14" t="str">
            <v>Multiple Market Groups</v>
          </cell>
          <cell r="CX14" t="b">
            <v>1</v>
          </cell>
          <cell r="CY14" t="b">
            <v>1</v>
          </cell>
          <cell r="CZ14" t="b">
            <v>1</v>
          </cell>
          <cell r="DA14" t="b">
            <v>0</v>
          </cell>
          <cell r="DB14" t="str">
            <v>Service Area 23: Internal</v>
          </cell>
          <cell r="DC14" t="str">
            <v>None (Xoserve internal initiative)</v>
          </cell>
          <cell r="DD14" t="str">
            <v>High</v>
          </cell>
          <cell r="DE14" t="b">
            <v>0</v>
          </cell>
          <cell r="DF14" t="b">
            <v>0</v>
          </cell>
        </row>
        <row r="15">
          <cell r="A15" t="str">
            <v>4625</v>
          </cell>
          <cell r="B15" t="str">
            <v>Retrospective - Change of Supply API Prototype Development for British Gas</v>
          </cell>
          <cell r="C15" t="str">
            <v>7. BER/Business Case In Progress</v>
          </cell>
          <cell r="D15">
            <v>43194</v>
          </cell>
          <cell r="E15" t="str">
            <v>1. Awaiting ICAF Assignment
2.1. Start-Up Approach In Progress
7. BER/Business Case In Progress</v>
          </cell>
          <cell r="F15"/>
          <cell r="G15" t="b">
            <v>0</v>
          </cell>
          <cell r="H15"/>
          <cell r="I15">
            <v>43136</v>
          </cell>
          <cell r="K15">
            <v>43465</v>
          </cell>
          <cell r="L15" t="b">
            <v>0</v>
          </cell>
          <cell r="M15"/>
          <cell r="N15"/>
          <cell r="O15"/>
          <cell r="P15" t="str">
            <v>Iain Snookes</v>
          </cell>
          <cell r="Q15"/>
          <cell r="R15" t="str">
            <v>Lorraine Cave</v>
          </cell>
          <cell r="S15" t="str">
            <v>Mark Pollard</v>
          </cell>
          <cell r="T15" t="str">
            <v>CR (Internal)</v>
          </cell>
          <cell r="U15" t="str">
            <v>LIVE</v>
          </cell>
          <cell r="V15" t="b">
            <v>0</v>
          </cell>
          <cell r="X15"/>
          <cell r="AD15"/>
          <cell r="AF15"/>
          <cell r="AN15"/>
          <cell r="AR15"/>
          <cell r="AS15"/>
          <cell r="AZ15"/>
          <cell r="BB15"/>
          <cell r="BC15"/>
          <cell r="BE15" t="b">
            <v>0</v>
          </cell>
          <cell r="BM15"/>
          <cell r="BO15" t="str">
            <v>0404/18 DC The Start up and PAT Tool have been submitted along with approval.  There is no EQR being produced so I have moved the status to BER in progress.
29/03/18 Julie B - Deb chasing Mark P for an update
14/03/2018 DC This change has now been to ICA</v>
          </cell>
          <cell r="BQ15"/>
          <cell r="BS15"/>
          <cell r="BU15"/>
          <cell r="BW15"/>
          <cell r="BX15"/>
          <cell r="BZ15"/>
          <cell r="CA15" t="str">
            <v>Data Office</v>
          </cell>
          <cell r="CB15"/>
          <cell r="CC15" t="str">
            <v>Project Delivery</v>
          </cell>
          <cell r="CD15" t="str">
            <v>Other</v>
          </cell>
          <cell r="CE15" t="str">
            <v>Other</v>
          </cell>
          <cell r="CF15" t="str">
            <v>60-100 days</v>
          </cell>
          <cell r="CG15" t="b">
            <v>0</v>
          </cell>
          <cell r="CH15"/>
          <cell r="CJ15" t="b">
            <v>1</v>
          </cell>
          <cell r="CK15" t="b">
            <v>0</v>
          </cell>
          <cell r="CL15" t="b">
            <v>1</v>
          </cell>
          <cell r="CM15"/>
          <cell r="CN15">
            <v>0</v>
          </cell>
          <cell r="CO15"/>
          <cell r="CP15"/>
          <cell r="CQ15" t="b">
            <v>0</v>
          </cell>
          <cell r="CR15" t="b">
            <v>0</v>
          </cell>
          <cell r="CS15"/>
          <cell r="CT15"/>
          <cell r="CU15"/>
          <cell r="CV15" t="str">
            <v>Xoserve Internal CR (business improvement initiative)</v>
          </cell>
          <cell r="CW15" t="str">
            <v>One Market Participant</v>
          </cell>
          <cell r="CX15" t="b">
            <v>1</v>
          </cell>
          <cell r="CY15" t="b">
            <v>0</v>
          </cell>
          <cell r="CZ15" t="b">
            <v>0</v>
          </cell>
          <cell r="DA15" t="b">
            <v>0</v>
          </cell>
          <cell r="DB15" t="str">
            <v>Service Area 23: Internal</v>
          </cell>
          <cell r="DC15" t="str">
            <v>One</v>
          </cell>
          <cell r="DD15" t="str">
            <v>Low</v>
          </cell>
          <cell r="DE15" t="b">
            <v>0</v>
          </cell>
          <cell r="DF15" t="b">
            <v>0</v>
          </cell>
        </row>
        <row r="16">
          <cell r="A16" t="str">
            <v>4626</v>
          </cell>
          <cell r="B16" t="str">
            <v>Provision of an alternative MNumber and GT ID service</v>
          </cell>
          <cell r="C16" t="str">
            <v>2.1. Start-Up Approach In Progress</v>
          </cell>
          <cell r="D16">
            <v>43194</v>
          </cell>
          <cell r="E16" t="str">
            <v>1. Awaiting ICAF Assignment
2.1. Start-Up Approach In Progress</v>
          </cell>
          <cell r="F16" t="str">
            <v xml:space="preserve">Currently, Xoserve operates a telephone service which consumers call to find out the MPRN and Gas Supplier for their property, or a property which they’re moving into.
This CR is to assess options and provide an alternative service for Mnumber and GT ID </v>
          </cell>
          <cell r="G16" t="b">
            <v>0</v>
          </cell>
          <cell r="H16"/>
          <cell r="I16">
            <v>43168</v>
          </cell>
          <cell r="K16">
            <v>43313</v>
          </cell>
          <cell r="L16" t="b">
            <v>0</v>
          </cell>
          <cell r="M16"/>
          <cell r="N16"/>
          <cell r="O16"/>
          <cell r="P16" t="str">
            <v>Dave Ackers</v>
          </cell>
          <cell r="Q16"/>
          <cell r="R16" t="str">
            <v>Sandra Simpson</v>
          </cell>
          <cell r="S16" t="str">
            <v>Michelle Callaghan</v>
          </cell>
          <cell r="T16" t="str">
            <v>CR (Internal)</v>
          </cell>
          <cell r="U16" t="str">
            <v>LIVE</v>
          </cell>
          <cell r="V16" t="b">
            <v>0</v>
          </cell>
          <cell r="X16"/>
          <cell r="AD16"/>
          <cell r="AF16"/>
          <cell r="AN16"/>
          <cell r="AR16"/>
          <cell r="AS16"/>
          <cell r="AZ16"/>
          <cell r="BB16"/>
          <cell r="BC16"/>
          <cell r="BE16" t="b">
            <v>0</v>
          </cell>
          <cell r="BM16"/>
          <cell r="BO16" t="str">
            <v>04/04/18 DC At ICAF today this change was assigned to Transmission Platform for Michelle to assign a project manager.  They will need to work along side the data platform who at the moment have a proof of concept under way for a website.  
14/03/2018 DC D</v>
          </cell>
          <cell r="BQ16"/>
          <cell r="BS16"/>
          <cell r="BU16"/>
          <cell r="BW16"/>
          <cell r="BX16"/>
          <cell r="BZ16"/>
          <cell r="CA16" t="str">
            <v>T &amp; SS</v>
          </cell>
          <cell r="CB16"/>
          <cell r="CC16" t="str">
            <v>Project Delivery</v>
          </cell>
          <cell r="CD16" t="str">
            <v>Other</v>
          </cell>
          <cell r="CE16" t="str">
            <v>Other</v>
          </cell>
          <cell r="CF16" t="str">
            <v>30-60 days</v>
          </cell>
          <cell r="CG16" t="b">
            <v>0</v>
          </cell>
          <cell r="CH16"/>
          <cell r="CJ16" t="b">
            <v>0</v>
          </cell>
          <cell r="CK16" t="b">
            <v>0</v>
          </cell>
          <cell r="CL16" t="b">
            <v>0</v>
          </cell>
          <cell r="CM16"/>
          <cell r="CN16">
            <v>0</v>
          </cell>
          <cell r="CO16"/>
          <cell r="CP16"/>
          <cell r="CQ16" t="b">
            <v>0</v>
          </cell>
          <cell r="CR16" t="b">
            <v>0</v>
          </cell>
          <cell r="CS16"/>
          <cell r="CT16"/>
          <cell r="CU16"/>
          <cell r="CV16" t="str">
            <v>Xoserve Internal CR (business improvement initiative)</v>
          </cell>
          <cell r="CW16" t="str">
            <v>Multiple Market Groups</v>
          </cell>
          <cell r="CX16" t="b">
            <v>1</v>
          </cell>
          <cell r="CY16" t="b">
            <v>1</v>
          </cell>
          <cell r="CZ16" t="b">
            <v>1</v>
          </cell>
          <cell r="DA16" t="b">
            <v>1</v>
          </cell>
          <cell r="DB16" t="str">
            <v>Service Area 16: Provision of Supply Point Information Services and Other Services Required to be Provided Under Condition of the GT Licence</v>
          </cell>
          <cell r="DC16" t="str">
            <v>Two to Five</v>
          </cell>
          <cell r="DD16" t="str">
            <v>High</v>
          </cell>
          <cell r="DE16" t="b">
            <v>0</v>
          </cell>
          <cell r="DF16" t="b">
            <v>0</v>
          </cell>
        </row>
        <row r="17">
          <cell r="A17" t="str">
            <v>4627</v>
          </cell>
          <cell r="B17" t="str">
            <v>Consequential Central Switching Services</v>
          </cell>
          <cell r="C17" t="str">
            <v>2.1. Start-Up Approach In Progress</v>
          </cell>
          <cell r="D17">
            <v>43173</v>
          </cell>
          <cell r="E17" t="str">
            <v>1. Awaiting ICAF Assignment
2.1. Start-Up Approach In Progress</v>
          </cell>
          <cell r="F17" t="str">
            <v>The Ofgem Switching Programme aims to implement a suite of systems designed to deliver faster (next day) more reliable switching. A new Central Registration System (CSS) will be established to provide harmonised switching functionality for gas and electri</v>
          </cell>
          <cell r="G17" t="b">
            <v>0</v>
          </cell>
          <cell r="H17"/>
          <cell r="I17">
            <v>43168</v>
          </cell>
          <cell r="K17">
            <v>43983</v>
          </cell>
          <cell r="L17" t="b">
            <v>0</v>
          </cell>
          <cell r="M17"/>
          <cell r="N17"/>
          <cell r="O17"/>
          <cell r="P17" t="str">
            <v>Andy Earnshaw</v>
          </cell>
          <cell r="Q17"/>
          <cell r="R17"/>
          <cell r="S17" t="str">
            <v>Andy Earnshaw</v>
          </cell>
          <cell r="T17" t="str">
            <v>CR (Internal)</v>
          </cell>
          <cell r="U17" t="str">
            <v>LIVE</v>
          </cell>
          <cell r="V17" t="b">
            <v>0</v>
          </cell>
          <cell r="X17"/>
          <cell r="AD17"/>
          <cell r="AF17"/>
          <cell r="AN17"/>
          <cell r="AR17"/>
          <cell r="AS17"/>
          <cell r="AZ17"/>
          <cell r="BB17"/>
          <cell r="BC17"/>
          <cell r="BE17" t="b">
            <v>0</v>
          </cell>
          <cell r="BM17"/>
          <cell r="BO17" t="str">
            <v>21/03/2018 There is no imp date in plan Market trials planned to complete 30/06/2021
14/03/2018 Dc Andy Earnshaw submitted a revised CR to show the CR is for the analysis of the piece of work.
14/03/2018 DC Andy Earnshaw attended the meeting to discus the</v>
          </cell>
          <cell r="BQ17"/>
          <cell r="BS17"/>
          <cell r="BU17"/>
          <cell r="BW17"/>
          <cell r="BX17"/>
          <cell r="BZ17"/>
          <cell r="CA17" t="str">
            <v>R &amp; N</v>
          </cell>
          <cell r="CB17"/>
          <cell r="CC17" t="str">
            <v>Project Delivery</v>
          </cell>
          <cell r="CD17" t="str">
            <v>ISU</v>
          </cell>
          <cell r="CE17" t="str">
            <v>SPA</v>
          </cell>
          <cell r="CF17" t="str">
            <v>100+ days</v>
          </cell>
          <cell r="CG17" t="b">
            <v>0</v>
          </cell>
          <cell r="CH17"/>
          <cell r="CJ17" t="b">
            <v>1</v>
          </cell>
          <cell r="CK17" t="b">
            <v>1</v>
          </cell>
          <cell r="CL17" t="b">
            <v>1</v>
          </cell>
          <cell r="CM17"/>
          <cell r="CN17">
            <v>0</v>
          </cell>
          <cell r="CO17"/>
          <cell r="CP17"/>
          <cell r="CQ17" t="b">
            <v>0</v>
          </cell>
          <cell r="CR17" t="b">
            <v>0</v>
          </cell>
          <cell r="CS17"/>
          <cell r="CT17"/>
          <cell r="CU17"/>
          <cell r="CV17" t="str">
            <v>License Condition</v>
          </cell>
          <cell r="CW17" t="str">
            <v>All UK Gas Market Participants</v>
          </cell>
          <cell r="CX17" t="b">
            <v>1</v>
          </cell>
          <cell r="CY17" t="b">
            <v>1</v>
          </cell>
          <cell r="CZ17" t="b">
            <v>1</v>
          </cell>
          <cell r="DA17" t="b">
            <v>1</v>
          </cell>
          <cell r="DB17" t="str">
            <v>Service Area 1: Manage Supply Point Registration</v>
          </cell>
          <cell r="DC17" t="str">
            <v>Five to Twenty</v>
          </cell>
          <cell r="DD17" t="str">
            <v>High</v>
          </cell>
          <cell r="DE17" t="b">
            <v>0</v>
          </cell>
          <cell r="DF17" t="b">
            <v>1</v>
          </cell>
        </row>
        <row r="18">
          <cell r="A18" t="str">
            <v>4628</v>
          </cell>
          <cell r="B18" t="str">
            <v>National Grid (Gemini) – BBL Testing support</v>
          </cell>
          <cell r="C18" t="str">
            <v>2.2. Awaiting ME/BICC HLE Quote</v>
          </cell>
          <cell r="D18">
            <v>43173</v>
          </cell>
          <cell r="E18" t="str">
            <v>1. Awaiting ICAF Assignment
2.2. Awaiting ME/BICC HLE Quote</v>
          </cell>
          <cell r="F18" t="str">
            <v>As part of the EU regulations, the Gemini system communicates with the adjacent TSOs within Europe via the Gemini B2B Gateway. One of the TSOs BBL is planning to upgrade their interfaces from the current AS2 protocol to AS4 protocol in order to meet curre</v>
          </cell>
          <cell r="G18" t="b">
            <v>0</v>
          </cell>
          <cell r="H18"/>
          <cell r="I18">
            <v>43171</v>
          </cell>
          <cell r="K18">
            <v>43206</v>
          </cell>
          <cell r="L18" t="b">
            <v>0</v>
          </cell>
          <cell r="M18"/>
          <cell r="N18"/>
          <cell r="O18"/>
          <cell r="P18" t="str">
            <v>Manisha Bhardwaj</v>
          </cell>
          <cell r="Q18"/>
          <cell r="R18" t="str">
            <v>Jessica Harris</v>
          </cell>
          <cell r="S18" t="str">
            <v>Donna Johnson</v>
          </cell>
          <cell r="T18" t="str">
            <v>CR (Internal)</v>
          </cell>
          <cell r="U18" t="str">
            <v>LIVE</v>
          </cell>
          <cell r="V18" t="b">
            <v>0</v>
          </cell>
          <cell r="X18"/>
          <cell r="AD18"/>
          <cell r="AF18"/>
          <cell r="AN18"/>
          <cell r="AR18"/>
          <cell r="AS18"/>
          <cell r="AZ18"/>
          <cell r="BB18"/>
          <cell r="BC18"/>
          <cell r="BE18" t="b">
            <v>0</v>
          </cell>
          <cell r="BM18"/>
          <cell r="BO18" t="str">
            <v>06/03/18 AC - Awaiting on requirements confirmation, HLE will commence on the 11th April. 
29/03/2018 Julie B - On track
23/03/18 AC- Karen setting up email for requirements gathering. HLE to start the w/c 11th April 
16/03/18 AC- Requirements gathering</v>
          </cell>
          <cell r="BQ18"/>
          <cell r="BS18"/>
          <cell r="BU18"/>
          <cell r="BW18"/>
          <cell r="BX18"/>
          <cell r="BZ18"/>
          <cell r="CA18" t="str">
            <v>T &amp; SS</v>
          </cell>
          <cell r="CB18" t="str">
            <v>XO3669</v>
          </cell>
          <cell r="CC18" t="str">
            <v>ME</v>
          </cell>
          <cell r="CD18" t="str">
            <v>Gemini</v>
          </cell>
          <cell r="CE18" t="str">
            <v>Other</v>
          </cell>
          <cell r="CF18" t="str">
            <v>30-60 days</v>
          </cell>
          <cell r="CG18" t="b">
            <v>0</v>
          </cell>
          <cell r="CH18"/>
          <cell r="CJ18" t="b">
            <v>1</v>
          </cell>
          <cell r="CK18" t="b">
            <v>0</v>
          </cell>
          <cell r="CL18" t="b">
            <v>1</v>
          </cell>
          <cell r="CM18"/>
          <cell r="CN18">
            <v>0</v>
          </cell>
          <cell r="CO18"/>
          <cell r="CP18"/>
          <cell r="CQ18" t="b">
            <v>0</v>
          </cell>
          <cell r="CR18" t="b">
            <v>1</v>
          </cell>
          <cell r="CS18"/>
          <cell r="CT18"/>
          <cell r="CU18"/>
          <cell r="CV18" t="str">
            <v>EU Legislation</v>
          </cell>
          <cell r="CW18" t="str">
            <v>One Market Group</v>
          </cell>
          <cell r="CX18" t="b">
            <v>1</v>
          </cell>
          <cell r="CY18" t="b">
            <v>1</v>
          </cell>
          <cell r="CZ18" t="b">
            <v>0</v>
          </cell>
          <cell r="DA18" t="b">
            <v>1</v>
          </cell>
          <cell r="DB18" t="str">
            <v>Service Area 20: UK Link Gemini System Services</v>
          </cell>
          <cell r="DC18" t="str">
            <v>One</v>
          </cell>
          <cell r="DD18" t="str">
            <v>High</v>
          </cell>
          <cell r="DE18" t="b">
            <v>0</v>
          </cell>
          <cell r="DF18" t="b">
            <v>0</v>
          </cell>
        </row>
        <row r="19">
          <cell r="A19" t="str">
            <v>COR2433</v>
          </cell>
          <cell r="B19" t="str">
            <v>UKL Disk Storage &amp; SAN Switch Upgrade
UK Link Storage &amp; Tape Back-up</v>
          </cell>
          <cell r="C19" t="str">
            <v>100. Change Completed</v>
          </cell>
          <cell r="D19">
            <v>41296</v>
          </cell>
          <cell r="E19" t="str">
            <v>CO RCVD 07/10/2011,EQ PNDG 12/10/2011,EQ PROD 01/11/2011,EQ SENT 10/04/2012,BE RCVD 10/04/2012,BE PNDG 10/04/2012,BE PROD 10/04/2012,EQ SENT 10/04/2012,BE PROD 10/04/2012,PD PROD 08/08/2012,PD IMPD 01/07/2012,PD SENT 08/01/2013,PD CLSD 22/01/2013</v>
          </cell>
          <cell r="F19"/>
          <cell r="G19" t="b">
            <v>0</v>
          </cell>
          <cell r="H19"/>
          <cell r="I19">
            <v>40823</v>
          </cell>
          <cell r="J19">
            <v>40848</v>
          </cell>
          <cell r="L19" t="b">
            <v>0</v>
          </cell>
          <cell r="M19"/>
          <cell r="N19"/>
          <cell r="O19"/>
          <cell r="P19" t="str">
            <v>Christina McArthur</v>
          </cell>
          <cell r="Q19" t="str">
            <v>Workload Meeting 12/10/11</v>
          </cell>
          <cell r="R19"/>
          <cell r="S19" t="str">
            <v>Sat Kalsi</v>
          </cell>
          <cell r="T19" t="str">
            <v>CR (internal)</v>
          </cell>
          <cell r="U19" t="str">
            <v>COMPLETE</v>
          </cell>
          <cell r="V19" t="b">
            <v>0</v>
          </cell>
          <cell r="X19" t="str">
            <v>Christina McArthur</v>
          </cell>
          <cell r="Y19">
            <v>40848</v>
          </cell>
          <cell r="Z19">
            <v>41009</v>
          </cell>
          <cell r="AA19">
            <v>41009</v>
          </cell>
          <cell r="AB19">
            <v>41009</v>
          </cell>
          <cell r="AD19"/>
          <cell r="AE19">
            <v>41100</v>
          </cell>
          <cell r="AF19" t="str">
            <v>SENT</v>
          </cell>
          <cell r="AG19">
            <v>41009</v>
          </cell>
          <cell r="AH19">
            <v>41009</v>
          </cell>
          <cell r="AI19">
            <v>41023</v>
          </cell>
          <cell r="AJ19">
            <v>41023</v>
          </cell>
          <cell r="AN19"/>
          <cell r="AR19"/>
          <cell r="AS19" t="str">
            <v>PROD</v>
          </cell>
          <cell r="AT19">
            <v>41009</v>
          </cell>
          <cell r="AZ19"/>
          <cell r="BB19"/>
          <cell r="BC19"/>
          <cell r="BE19" t="b">
            <v>0</v>
          </cell>
          <cell r="BF19">
            <v>7</v>
          </cell>
          <cell r="BH19">
            <v>41091</v>
          </cell>
          <cell r="BI19">
            <v>41179</v>
          </cell>
          <cell r="BJ19">
            <v>41197</v>
          </cell>
          <cell r="BM19" t="str">
            <v>CLSD</v>
          </cell>
          <cell r="BN19">
            <v>41296</v>
          </cell>
          <cell r="BO19" t="str">
            <v>2/01/13 KB - E-mail received from Sat Kalsi authorising closure - set to PD-CLSD.  
09/01/13 KB - Update provided by Tony Long - ECF completed 8/1/13 and submitted to finance for project closure.  The CCN date should align. 
11/10/12 KB - Copy of email re</v>
          </cell>
          <cell r="BQ19"/>
          <cell r="BS19"/>
          <cell r="BU19"/>
          <cell r="BW19"/>
          <cell r="BX19"/>
          <cell r="BZ19"/>
          <cell r="CA19"/>
          <cell r="CB19"/>
          <cell r="CC19"/>
          <cell r="CD19"/>
          <cell r="CE19"/>
          <cell r="CF19"/>
          <cell r="CG19" t="b">
            <v>0</v>
          </cell>
          <cell r="CH19"/>
          <cell r="CJ19" t="b">
            <v>0</v>
          </cell>
          <cell r="CK19" t="b">
            <v>0</v>
          </cell>
          <cell r="CL19" t="b">
            <v>0</v>
          </cell>
          <cell r="CM19"/>
          <cell r="CO19"/>
          <cell r="CP19"/>
          <cell r="CQ19" t="b">
            <v>0</v>
          </cell>
          <cell r="CR19" t="b">
            <v>0</v>
          </cell>
          <cell r="CS19"/>
          <cell r="CT19"/>
          <cell r="CU19"/>
          <cell r="CV19"/>
          <cell r="CW19"/>
          <cell r="CX19" t="b">
            <v>0</v>
          </cell>
          <cell r="CY19" t="b">
            <v>0</v>
          </cell>
          <cell r="CZ19" t="b">
            <v>0</v>
          </cell>
          <cell r="DA19" t="b">
            <v>0</v>
          </cell>
          <cell r="DB19"/>
          <cell r="DC19"/>
          <cell r="DD19"/>
          <cell r="DE19" t="b">
            <v>0</v>
          </cell>
          <cell r="DF19" t="b">
            <v>0</v>
          </cell>
        </row>
        <row r="20">
          <cell r="A20" t="str">
            <v>COR1154.12</v>
          </cell>
          <cell r="B20" t="str">
            <v xml:space="preserve">Data Cleansing and Migration </v>
          </cell>
          <cell r="C20" t="str">
            <v>99. Change Cancelled</v>
          </cell>
          <cell r="D20">
            <v>41296</v>
          </cell>
          <cell r="E20" t="str">
            <v>CO RCVD 22/01/2013</v>
          </cell>
          <cell r="F20" t="str">
            <v>As part of the UK Link Programme, data from the existing applications must be migrated to the target system. The Business recognises that there are known errors with the data used by the UK Link systems, and as such the UK Link Programme recognises the ne</v>
          </cell>
          <cell r="G20" t="b">
            <v>0</v>
          </cell>
          <cell r="H20"/>
          <cell r="I20">
            <v>41296</v>
          </cell>
          <cell r="L20" t="b">
            <v>0</v>
          </cell>
          <cell r="M20"/>
          <cell r="N20"/>
          <cell r="O20"/>
          <cell r="P20" t="str">
            <v>Jo Bradbury</v>
          </cell>
          <cell r="Q20" t="str">
            <v>Workload Meeting 23/01/2013</v>
          </cell>
          <cell r="R20" t="str">
            <v>Sat Kalsi</v>
          </cell>
          <cell r="S20" t="str">
            <v>Padmini Duvvuri</v>
          </cell>
          <cell r="T20" t="str">
            <v>CO</v>
          </cell>
          <cell r="U20" t="str">
            <v>CLOSED</v>
          </cell>
          <cell r="V20" t="b">
            <v>0</v>
          </cell>
          <cell r="W20">
            <v>41578</v>
          </cell>
          <cell r="X20" t="str">
            <v>Donna Hadley</v>
          </cell>
          <cell r="AD20"/>
          <cell r="AF20"/>
          <cell r="AN20"/>
          <cell r="AR20"/>
          <cell r="AS20"/>
          <cell r="AZ20"/>
          <cell r="BB20"/>
          <cell r="BC20"/>
          <cell r="BE20" t="b">
            <v>0</v>
          </cell>
          <cell r="BF20">
            <v>7</v>
          </cell>
          <cell r="BM20"/>
          <cell r="BO20"/>
          <cell r="BQ20"/>
          <cell r="BS20"/>
          <cell r="BU20"/>
          <cell r="BW20"/>
          <cell r="BX20"/>
          <cell r="BZ20"/>
          <cell r="CA20"/>
          <cell r="CB20"/>
          <cell r="CC20"/>
          <cell r="CD20"/>
          <cell r="CE20"/>
          <cell r="CF20"/>
          <cell r="CG20" t="b">
            <v>0</v>
          </cell>
          <cell r="CH20"/>
          <cell r="CJ20" t="b">
            <v>0</v>
          </cell>
          <cell r="CK20" t="b">
            <v>0</v>
          </cell>
          <cell r="CL20" t="b">
            <v>0</v>
          </cell>
          <cell r="CM20"/>
          <cell r="CO20"/>
          <cell r="CP20"/>
          <cell r="CQ20" t="b">
            <v>0</v>
          </cell>
          <cell r="CR20" t="b">
            <v>0</v>
          </cell>
          <cell r="CS20"/>
          <cell r="CT20"/>
          <cell r="CU20"/>
          <cell r="CV20"/>
          <cell r="CW20"/>
          <cell r="CX20" t="b">
            <v>0</v>
          </cell>
          <cell r="CY20" t="b">
            <v>0</v>
          </cell>
          <cell r="CZ20" t="b">
            <v>0</v>
          </cell>
          <cell r="DA20" t="b">
            <v>0</v>
          </cell>
          <cell r="DB20"/>
          <cell r="DC20"/>
          <cell r="DD20"/>
          <cell r="DE20" t="b">
            <v>0</v>
          </cell>
          <cell r="DF20" t="b">
            <v>0</v>
          </cell>
        </row>
        <row r="21">
          <cell r="A21" t="str">
            <v>COR2668</v>
          </cell>
          <cell r="B21" t="str">
            <v>Tactical Solution for NGD - Xoserve Connectivity</v>
          </cell>
          <cell r="C21" t="str">
            <v>99. Change Cancelled</v>
          </cell>
          <cell r="D21">
            <v>41346</v>
          </cell>
          <cell r="E21" t="str">
            <v>CO RCVD 07/06/2012,EQ PROD 21/06/2012,EQ SENT 06/07/2012,BE RCVD 13/07/2012,BE PROD 13/07/2012,BE SENT 13/07/2012
BE CLSD 13/03/2013</v>
          </cell>
          <cell r="F21" t="str">
            <v xml:space="preserve">To establish connectivity between National Grid Gas Distribution and Xoserve before 1st October 2012 to receive invoice files and Capacity data </v>
          </cell>
          <cell r="G21" t="b">
            <v>0</v>
          </cell>
          <cell r="H21"/>
          <cell r="I21">
            <v>41067</v>
          </cell>
          <cell r="J21">
            <v>41081</v>
          </cell>
          <cell r="L21" t="b">
            <v>0</v>
          </cell>
          <cell r="M21" t="str">
            <v>NNW</v>
          </cell>
          <cell r="N21" t="str">
            <v>NGD</v>
          </cell>
          <cell r="O21" t="str">
            <v>Alan Raper</v>
          </cell>
          <cell r="P21" t="str">
            <v>Alan Raper</v>
          </cell>
          <cell r="Q21" t="str">
            <v xml:space="preserve">Workload meeting 13/06/12  </v>
          </cell>
          <cell r="R21"/>
          <cell r="S21" t="str">
            <v>Andy Earnshaw</v>
          </cell>
          <cell r="T21" t="str">
            <v>CO</v>
          </cell>
          <cell r="U21" t="str">
            <v>CLOSED</v>
          </cell>
          <cell r="V21" t="b">
            <v>1</v>
          </cell>
          <cell r="W21">
            <v>41346</v>
          </cell>
          <cell r="X21" t="str">
            <v>Jessica Harris</v>
          </cell>
          <cell r="Y21">
            <v>41081</v>
          </cell>
          <cell r="Z21">
            <v>41106</v>
          </cell>
          <cell r="AB21">
            <v>41096</v>
          </cell>
          <cell r="AD21"/>
          <cell r="AE21">
            <v>41188</v>
          </cell>
          <cell r="AF21" t="str">
            <v>SENT</v>
          </cell>
          <cell r="AG21">
            <v>41096</v>
          </cell>
          <cell r="AH21">
            <v>41103</v>
          </cell>
          <cell r="AI21">
            <v>41117</v>
          </cell>
          <cell r="AJ21">
            <v>41103</v>
          </cell>
          <cell r="AK21">
            <v>41103</v>
          </cell>
          <cell r="AL21">
            <v>41103</v>
          </cell>
          <cell r="AM21">
            <v>41103</v>
          </cell>
          <cell r="AN21" t="str">
            <v>Pre Sanction Meeting 10/07/12</v>
          </cell>
          <cell r="AR21"/>
          <cell r="AS21" t="str">
            <v>CLSD</v>
          </cell>
          <cell r="AT21">
            <v>41346</v>
          </cell>
          <cell r="AZ21"/>
          <cell r="BB21"/>
          <cell r="BC21"/>
          <cell r="BE21" t="b">
            <v>0</v>
          </cell>
          <cell r="BF21">
            <v>5</v>
          </cell>
          <cell r="BM21"/>
          <cell r="BO21" t="str">
            <v>13/03/13 KB - COR2668 closed per instruction from Alan Raper and Steve Cheney.  Status set to BE-CLSD. 
13/03/13 KB - Copy of email received (sent by Andy Earnshaw to Alan Raper) asking whether this change is still required.  
14/11/12 KB - PM changed f</v>
          </cell>
          <cell r="BQ21"/>
          <cell r="BS21"/>
          <cell r="BU21"/>
          <cell r="BW21"/>
          <cell r="BX21"/>
          <cell r="BZ21"/>
          <cell r="CA21"/>
          <cell r="CB21"/>
          <cell r="CC21"/>
          <cell r="CD21"/>
          <cell r="CE21"/>
          <cell r="CF21"/>
          <cell r="CG21" t="b">
            <v>0</v>
          </cell>
          <cell r="CH21"/>
          <cell r="CJ21" t="b">
            <v>0</v>
          </cell>
          <cell r="CK21" t="b">
            <v>0</v>
          </cell>
          <cell r="CL21" t="b">
            <v>0</v>
          </cell>
          <cell r="CM21"/>
          <cell r="CO21"/>
          <cell r="CP21"/>
          <cell r="CQ21" t="b">
            <v>0</v>
          </cell>
          <cell r="CR21" t="b">
            <v>0</v>
          </cell>
          <cell r="CS21"/>
          <cell r="CT21"/>
          <cell r="CU21"/>
          <cell r="CV21"/>
          <cell r="CW21"/>
          <cell r="CX21" t="b">
            <v>0</v>
          </cell>
          <cell r="CY21" t="b">
            <v>0</v>
          </cell>
          <cell r="CZ21" t="b">
            <v>0</v>
          </cell>
          <cell r="DA21" t="b">
            <v>0</v>
          </cell>
          <cell r="DB21"/>
          <cell r="DC21"/>
          <cell r="DD21"/>
          <cell r="DE21" t="b">
            <v>0</v>
          </cell>
          <cell r="DF21" t="b">
            <v>0</v>
          </cell>
        </row>
        <row r="22">
          <cell r="A22" t="str">
            <v>COR232</v>
          </cell>
          <cell r="B22" t="str">
            <v>Automatic upload of values into B2K &amp; Automatic issue of supporting documentation via the IX (Phase 2)</v>
          </cell>
          <cell r="C22" t="str">
            <v>99. Change Cancelled</v>
          </cell>
          <cell r="D22">
            <v>41197</v>
          </cell>
          <cell r="E22" t="str">
            <v>PD PROD 22/05/2008
PD PROD 07/08/2008
BE SENT 21/02/2007
CO RCVD 22/02/2006
BE SENT 21/02/2007
BE CLSD 15/10/2012</v>
          </cell>
          <cell r="F22" t="str">
            <v>Automation of the process for uploading invoice values into B2k from a number of offline systems &amp; to automate the transmission of supporting documentation for these via IX. Also includes automation of offline RbD returns.</v>
          </cell>
          <cell r="G22" t="b">
            <v>0</v>
          </cell>
          <cell r="H22"/>
          <cell r="I22">
            <v>38770</v>
          </cell>
          <cell r="L22" t="b">
            <v>0</v>
          </cell>
          <cell r="M22"/>
          <cell r="N22"/>
          <cell r="O22"/>
          <cell r="P22" t="str">
            <v>Sally Flynn</v>
          </cell>
          <cell r="Q22" t="str">
            <v>Simon McKeown</v>
          </cell>
          <cell r="R22" t="str">
            <v>Linda Whitcroft</v>
          </cell>
          <cell r="S22" t="str">
            <v>Lorraine Cave</v>
          </cell>
          <cell r="T22" t="str">
            <v>CR (internal)</v>
          </cell>
          <cell r="U22" t="str">
            <v>CLOSED</v>
          </cell>
          <cell r="V22" t="b">
            <v>0</v>
          </cell>
          <cell r="X22"/>
          <cell r="AD22"/>
          <cell r="AF22"/>
          <cell r="AH22">
            <v>39029</v>
          </cell>
          <cell r="AK22">
            <v>39134</v>
          </cell>
          <cell r="AL22">
            <v>39134</v>
          </cell>
          <cell r="AM22">
            <v>39134</v>
          </cell>
          <cell r="AN22" t="str">
            <v>Martin Baker</v>
          </cell>
          <cell r="AO22">
            <v>39223</v>
          </cell>
          <cell r="AR22"/>
          <cell r="AS22" t="str">
            <v>CLSD</v>
          </cell>
          <cell r="AT22">
            <v>41197</v>
          </cell>
          <cell r="AZ22"/>
          <cell r="BB22"/>
          <cell r="BC22"/>
          <cell r="BE22" t="b">
            <v>0</v>
          </cell>
          <cell r="BF22">
            <v>6</v>
          </cell>
          <cell r="BM22"/>
          <cell r="BO22" t="str">
            <v>15/10/12 KB - Status set to BE-CLSD per e-mail from Max (to Tricia Moody) which states "Tricia, following our conversation on Friday, this is confirmation that you agreed to the closure of the above project on the grounds that there is not a sufficient bu</v>
          </cell>
          <cell r="BQ22"/>
          <cell r="BS22"/>
          <cell r="BU22"/>
          <cell r="BW22"/>
          <cell r="BX22"/>
          <cell r="BZ22"/>
          <cell r="CA22"/>
          <cell r="CB22"/>
          <cell r="CC22"/>
          <cell r="CD22"/>
          <cell r="CE22"/>
          <cell r="CF22"/>
          <cell r="CG22" t="b">
            <v>0</v>
          </cell>
          <cell r="CH22"/>
          <cell r="CJ22" t="b">
            <v>0</v>
          </cell>
          <cell r="CK22" t="b">
            <v>0</v>
          </cell>
          <cell r="CL22" t="b">
            <v>0</v>
          </cell>
          <cell r="CM22"/>
          <cell r="CO22"/>
          <cell r="CP22"/>
          <cell r="CQ22" t="b">
            <v>0</v>
          </cell>
          <cell r="CR22" t="b">
            <v>0</v>
          </cell>
          <cell r="CS22"/>
          <cell r="CT22"/>
          <cell r="CU22"/>
          <cell r="CV22"/>
          <cell r="CW22"/>
          <cell r="CX22" t="b">
            <v>0</v>
          </cell>
          <cell r="CY22" t="b">
            <v>0</v>
          </cell>
          <cell r="CZ22" t="b">
            <v>0</v>
          </cell>
          <cell r="DA22" t="b">
            <v>0</v>
          </cell>
          <cell r="DB22"/>
          <cell r="DC22"/>
          <cell r="DD22"/>
          <cell r="DE22" t="b">
            <v>0</v>
          </cell>
          <cell r="DF22" t="b">
            <v>0</v>
          </cell>
        </row>
        <row r="23">
          <cell r="A23" t="str">
            <v>COR3474</v>
          </cell>
          <cell r="B23" t="str">
            <v>Wales &amp; West DN Link Datafix</v>
          </cell>
          <cell r="C23" t="str">
            <v>100. Change Completed</v>
          </cell>
          <cell r="D23">
            <v>41949</v>
          </cell>
          <cell r="E23" t="str">
            <v>CO-RCVD 19/08/2014
BE-PROD 27/08/2014
BE-SENT 23/09/2014
CA-RCVD 24/09/2014
PD-PROD 24/09/2014
PD-SENT 21/10/2014
PD-CLSD 06/11/2014</v>
          </cell>
          <cell r="F23" t="str">
            <v>A member of my team made an error when they did the WS LDZ  Extract from DNLINK for meter removals during November 2013.
The date range entered as  01.11.2014 to 30.11.2014 instead of 01.11.2013 to 30.11.2013
When we now  try to trigger extracts for Nove</v>
          </cell>
          <cell r="G23" t="b">
            <v>0</v>
          </cell>
          <cell r="H23"/>
          <cell r="I23">
            <v>41870</v>
          </cell>
          <cell r="L23" t="b">
            <v>0</v>
          </cell>
          <cell r="M23" t="str">
            <v>NNW</v>
          </cell>
          <cell r="N23" t="str">
            <v>WWU</v>
          </cell>
          <cell r="O23" t="str">
            <v>Richard Pomroy</v>
          </cell>
          <cell r="P23" t="str">
            <v>Richard Pomroy</v>
          </cell>
          <cell r="Q23" t="str">
            <v>ICAF 27/08/14</v>
          </cell>
          <cell r="R23"/>
          <cell r="S23" t="str">
            <v>Lorraine Cave</v>
          </cell>
          <cell r="T23" t="str">
            <v>CO</v>
          </cell>
          <cell r="U23" t="str">
            <v>COMPLETE</v>
          </cell>
          <cell r="V23" t="b">
            <v>1</v>
          </cell>
          <cell r="W23">
            <v>41949</v>
          </cell>
          <cell r="X23" t="str">
            <v>Sue Broadbent</v>
          </cell>
          <cell r="AD23"/>
          <cell r="AF23"/>
          <cell r="AL23">
            <v>41905</v>
          </cell>
          <cell r="AM23">
            <v>41905</v>
          </cell>
          <cell r="AN23" t="str">
            <v>Pre Sanction Meeting 23/09/14</v>
          </cell>
          <cell r="AO23">
            <v>41996</v>
          </cell>
          <cell r="AP23">
            <v>718.37</v>
          </cell>
          <cell r="AR23"/>
          <cell r="AS23" t="str">
            <v>SENT</v>
          </cell>
          <cell r="AT23">
            <v>41905</v>
          </cell>
          <cell r="AU23">
            <v>41906</v>
          </cell>
          <cell r="AZ23"/>
          <cell r="BB23"/>
          <cell r="BC23"/>
          <cell r="BE23" t="b">
            <v>0</v>
          </cell>
          <cell r="BF23">
            <v>5</v>
          </cell>
          <cell r="BK23">
            <v>41933</v>
          </cell>
          <cell r="BM23" t="str">
            <v>CLSD</v>
          </cell>
          <cell r="BN23">
            <v>41949</v>
          </cell>
          <cell r="BO23" t="str">
            <v>27/08/14 - Approved at ICAF - assigned to App Support but a 'light touch' project governance is required in order to produce a BER (EQR possibly not required.</v>
          </cell>
          <cell r="BQ23"/>
          <cell r="BS23"/>
          <cell r="BU23"/>
          <cell r="BW23"/>
          <cell r="BX23"/>
          <cell r="BZ23"/>
          <cell r="CA23"/>
          <cell r="CB23"/>
          <cell r="CC23"/>
          <cell r="CD23"/>
          <cell r="CE23"/>
          <cell r="CF23"/>
          <cell r="CG23" t="b">
            <v>0</v>
          </cell>
          <cell r="CH23"/>
          <cell r="CJ23" t="b">
            <v>0</v>
          </cell>
          <cell r="CK23" t="b">
            <v>0</v>
          </cell>
          <cell r="CL23" t="b">
            <v>0</v>
          </cell>
          <cell r="CM23"/>
          <cell r="CO23"/>
          <cell r="CP23"/>
          <cell r="CQ23" t="b">
            <v>0</v>
          </cell>
          <cell r="CR23" t="b">
            <v>0</v>
          </cell>
          <cell r="CS23"/>
          <cell r="CT23"/>
          <cell r="CU23"/>
          <cell r="CV23"/>
          <cell r="CW23"/>
          <cell r="CX23" t="b">
            <v>0</v>
          </cell>
          <cell r="CY23" t="b">
            <v>0</v>
          </cell>
          <cell r="CZ23" t="b">
            <v>0</v>
          </cell>
          <cell r="DA23" t="b">
            <v>0</v>
          </cell>
          <cell r="DB23"/>
          <cell r="DC23"/>
          <cell r="DD23"/>
          <cell r="DE23" t="b">
            <v>0</v>
          </cell>
          <cell r="DF23" t="b">
            <v>0</v>
          </cell>
        </row>
        <row r="24">
          <cell r="A24" t="str">
            <v>COR3592</v>
          </cell>
          <cell r="B24" t="str">
            <v>SGN Upgrade to DC2009</v>
          </cell>
          <cell r="C24" t="str">
            <v>99. Change Cancelled</v>
          </cell>
          <cell r="D24">
            <v>42124</v>
          </cell>
          <cell r="E24" t="str">
            <v>CO-RCVD 04/03/2015
EQ-PROD 17/03/2015
EQ-CLSD 30/04/2015
Moved from EQ-CLSD to 99. Change Cancelled 08/11/2017</v>
          </cell>
          <cell r="F24" t="str">
            <v>DC2000 was installed in 2007 to collect data from the data loggers in the field.  The system has never had an upgrade and is now out of support from Honeywell, Microsoft and Intel.  A software upgrade from DC2000 to DC2009 will enable mainstream support f</v>
          </cell>
          <cell r="G24" t="b">
            <v>0</v>
          </cell>
          <cell r="H24"/>
          <cell r="I24">
            <v>42067</v>
          </cell>
          <cell r="J24">
            <v>42080</v>
          </cell>
          <cell r="L24" t="b">
            <v>0</v>
          </cell>
          <cell r="M24" t="str">
            <v>NNW</v>
          </cell>
          <cell r="N24" t="str">
            <v>SGN</v>
          </cell>
          <cell r="O24"/>
          <cell r="P24" t="str">
            <v>Colin Thomson</v>
          </cell>
          <cell r="Q24"/>
          <cell r="R24"/>
          <cell r="S24" t="str">
            <v>Lorraine Cave</v>
          </cell>
          <cell r="T24" t="str">
            <v>CO</v>
          </cell>
          <cell r="U24" t="str">
            <v>CLOSED</v>
          </cell>
          <cell r="V24" t="b">
            <v>1</v>
          </cell>
          <cell r="X24" t="str">
            <v>Rachel Addison</v>
          </cell>
          <cell r="Y24">
            <v>42080</v>
          </cell>
          <cell r="AD24"/>
          <cell r="AF24" t="str">
            <v>CLSD</v>
          </cell>
          <cell r="AG24">
            <v>42124</v>
          </cell>
          <cell r="AN24"/>
          <cell r="AR24"/>
          <cell r="AS24"/>
          <cell r="AZ24"/>
          <cell r="BB24"/>
          <cell r="BC24"/>
          <cell r="BE24" t="b">
            <v>0</v>
          </cell>
          <cell r="BF24">
            <v>5</v>
          </cell>
          <cell r="BM24"/>
          <cell r="BO24" t="str">
            <v>30/04/2015 AT - Closure approved by Steven Diplock.
30/04/2015 AT - Rachel Addison is seeking approval to close this  project from SGN.
01/04/2015 KB - ICAF decision rationale: This was originally placed on hold at the ICAF meeting on 04/03.  Further cl</v>
          </cell>
          <cell r="BQ24"/>
          <cell r="BS24"/>
          <cell r="BU24"/>
          <cell r="BW24"/>
          <cell r="BX24"/>
          <cell r="BZ24"/>
          <cell r="CA24"/>
          <cell r="CB24"/>
          <cell r="CC24"/>
          <cell r="CD24"/>
          <cell r="CE24"/>
          <cell r="CF24"/>
          <cell r="CG24" t="b">
            <v>0</v>
          </cell>
          <cell r="CH24"/>
          <cell r="CJ24" t="b">
            <v>0</v>
          </cell>
          <cell r="CK24" t="b">
            <v>0</v>
          </cell>
          <cell r="CL24" t="b">
            <v>0</v>
          </cell>
          <cell r="CM24"/>
          <cell r="CO24"/>
          <cell r="CP24"/>
          <cell r="CQ24" t="b">
            <v>0</v>
          </cell>
          <cell r="CR24" t="b">
            <v>0</v>
          </cell>
          <cell r="CS24"/>
          <cell r="CT24"/>
          <cell r="CU24"/>
          <cell r="CV24"/>
          <cell r="CW24"/>
          <cell r="CX24" t="b">
            <v>0</v>
          </cell>
          <cell r="CY24" t="b">
            <v>0</v>
          </cell>
          <cell r="CZ24" t="b">
            <v>0</v>
          </cell>
          <cell r="DA24" t="b">
            <v>0</v>
          </cell>
          <cell r="DB24"/>
          <cell r="DC24"/>
          <cell r="DD24"/>
          <cell r="DE24" t="b">
            <v>0</v>
          </cell>
          <cell r="DF24" t="b">
            <v>0</v>
          </cell>
        </row>
        <row r="25">
          <cell r="A25" t="str">
            <v>COR3571</v>
          </cell>
          <cell r="B25" t="str">
            <v>IBM Rational Suite Upgrade</v>
          </cell>
          <cell r="C25" t="str">
            <v>99. Change Cancelled</v>
          </cell>
          <cell r="D25">
            <v>42524</v>
          </cell>
          <cell r="E25" t="str">
            <v>CO-RCVD 09/02/2015
PD CLSD - 03/06/2016</v>
          </cell>
          <cell r="F25" t="str">
            <v>Rational ClearCase and ClearQuest require a version upgrade as existing versions went out of support on 30th September 2014. IBM will support the upgraded versions until September 2016.
As part of the annual security testing programme in October 2014 a h</v>
          </cell>
          <cell r="G25" t="b">
            <v>0</v>
          </cell>
          <cell r="H25"/>
          <cell r="I25">
            <v>42044</v>
          </cell>
          <cell r="L25" t="b">
            <v>0</v>
          </cell>
          <cell r="M25"/>
          <cell r="N25"/>
          <cell r="O25"/>
          <cell r="P25" t="str">
            <v>Becky Perkins</v>
          </cell>
          <cell r="Q25"/>
          <cell r="R25" t="str">
            <v>Annie Griffith</v>
          </cell>
          <cell r="S25" t="str">
            <v>Chris Fears</v>
          </cell>
          <cell r="T25" t="str">
            <v>CO</v>
          </cell>
          <cell r="U25" t="str">
            <v>CLOSED</v>
          </cell>
          <cell r="V25" t="b">
            <v>0</v>
          </cell>
          <cell r="W25">
            <v>42524</v>
          </cell>
          <cell r="X25" t="str">
            <v>Becky Perkins</v>
          </cell>
          <cell r="AD25"/>
          <cell r="AF25"/>
          <cell r="AN25"/>
          <cell r="AR25"/>
          <cell r="AS25"/>
          <cell r="AZ25"/>
          <cell r="BB25"/>
          <cell r="BC25"/>
          <cell r="BE25" t="b">
            <v>0</v>
          </cell>
          <cell r="BF25">
            <v>7</v>
          </cell>
          <cell r="BM25"/>
          <cell r="BO25" t="str">
            <v>29/11/2017 AC Email from CF stating that it was completed in June 2015 and he was happy for to close it down. 
10/08/17 DC Sent email to RP requesting closing this down 
08/08/17 DC meeting with IB put on PD-POPD status and sent to RP to chase old project</v>
          </cell>
          <cell r="BQ25"/>
          <cell r="BS25"/>
          <cell r="BU25"/>
          <cell r="BW25"/>
          <cell r="BX25"/>
          <cell r="BZ25"/>
          <cell r="CA25"/>
          <cell r="CB25"/>
          <cell r="CC25"/>
          <cell r="CD25"/>
          <cell r="CE25"/>
          <cell r="CF25"/>
          <cell r="CG25" t="b">
            <v>0</v>
          </cell>
          <cell r="CH25"/>
          <cell r="CJ25" t="b">
            <v>0</v>
          </cell>
          <cell r="CK25" t="b">
            <v>0</v>
          </cell>
          <cell r="CL25" t="b">
            <v>0</v>
          </cell>
          <cell r="CM25"/>
          <cell r="CO25"/>
          <cell r="CP25"/>
          <cell r="CQ25" t="b">
            <v>0</v>
          </cell>
          <cell r="CR25" t="b">
            <v>0</v>
          </cell>
          <cell r="CS25"/>
          <cell r="CT25"/>
          <cell r="CU25"/>
          <cell r="CV25"/>
          <cell r="CW25"/>
          <cell r="CX25" t="b">
            <v>0</v>
          </cell>
          <cell r="CY25" t="b">
            <v>0</v>
          </cell>
          <cell r="CZ25" t="b">
            <v>0</v>
          </cell>
          <cell r="DA25" t="b">
            <v>0</v>
          </cell>
          <cell r="DB25"/>
          <cell r="DC25"/>
          <cell r="DD25"/>
          <cell r="DE25" t="b">
            <v>0</v>
          </cell>
          <cell r="DF25" t="b">
            <v>0</v>
          </cell>
        </row>
        <row r="26">
          <cell r="A26" t="str">
            <v>4528</v>
          </cell>
          <cell r="B26" t="str">
            <v>The word ‘PLOT’ as a prefix</v>
          </cell>
          <cell r="C26" t="str">
            <v>12. CCR/Closedown document in progress</v>
          </cell>
          <cell r="D26">
            <v>43196</v>
          </cell>
          <cell r="E26" t="str">
            <v>CO-RCVD 07/11/17
Moved from CO-RCVD to 2.2 Awaiting ME/BICC HLE Quote 08/11/2017
11. Change In Delivery</v>
          </cell>
          <cell r="F26" t="str">
            <v>To prefix the word Plot to migration IGT sites only 
 Defect problem 988, defect 451 we resolved an issue where we added () to plot numbers. This was raised by the industry however the industry also understood the defect to be the missing word plot and th</v>
          </cell>
          <cell r="G26" t="b">
            <v>0</v>
          </cell>
          <cell r="H26"/>
          <cell r="I26">
            <v>43046</v>
          </cell>
          <cell r="K26">
            <v>43182</v>
          </cell>
          <cell r="L26" t="b">
            <v>0</v>
          </cell>
          <cell r="M26"/>
          <cell r="N26"/>
          <cell r="O26"/>
          <cell r="P26" t="str">
            <v>Mike Orsler/Emma Smith</v>
          </cell>
          <cell r="Q26" t="str">
            <v>Emma Smith</v>
          </cell>
          <cell r="R26" t="str">
            <v>Emma Smith</v>
          </cell>
          <cell r="S26" t="str">
            <v>Donna Johnson</v>
          </cell>
          <cell r="T26" t="str">
            <v>CR (Internal)</v>
          </cell>
          <cell r="U26" t="str">
            <v>LIVE</v>
          </cell>
          <cell r="V26" t="b">
            <v>0</v>
          </cell>
          <cell r="X26"/>
          <cell r="AD26"/>
          <cell r="AF26"/>
          <cell r="AN26"/>
          <cell r="AR26"/>
          <cell r="AS26"/>
          <cell r="AZ26"/>
          <cell r="BB26"/>
          <cell r="BC26"/>
          <cell r="BE26" t="b">
            <v>0</v>
          </cell>
          <cell r="BH26">
            <v>43189</v>
          </cell>
          <cell r="BI26">
            <v>43189</v>
          </cell>
          <cell r="BM26"/>
          <cell r="BO26" t="str">
            <v xml:space="preserve">06/04/18 AC - Change delivered 
29/03/2018 - Julie B - Due to complete today.
23/03/18 AC- Approved, implementation on the 30th 
16/03/18 AC- Still on track 
09/03/18 AC Development in progress, implementation the w/c 26th March. 
05/02/18 AC - Update </v>
          </cell>
          <cell r="BQ26"/>
          <cell r="BS26"/>
          <cell r="BU26"/>
          <cell r="BW26"/>
          <cell r="BX26"/>
          <cell r="BY26">
            <v>50</v>
          </cell>
          <cell r="BZ26"/>
          <cell r="CA26" t="str">
            <v>R &amp; N</v>
          </cell>
          <cell r="CB26" t="str">
            <v>XO3592</v>
          </cell>
          <cell r="CC26" t="str">
            <v>ME</v>
          </cell>
          <cell r="CD26" t="str">
            <v>Other</v>
          </cell>
          <cell r="CE26" t="str">
            <v>Other</v>
          </cell>
          <cell r="CF26" t="str">
            <v>0-30days</v>
          </cell>
          <cell r="CG26" t="b">
            <v>0</v>
          </cell>
          <cell r="CH26"/>
          <cell r="CJ26" t="b">
            <v>0</v>
          </cell>
          <cell r="CK26" t="b">
            <v>0</v>
          </cell>
          <cell r="CL26" t="b">
            <v>0</v>
          </cell>
          <cell r="CM26"/>
          <cell r="CN26">
            <v>0</v>
          </cell>
          <cell r="CO26"/>
          <cell r="CP26"/>
          <cell r="CQ26" t="b">
            <v>0</v>
          </cell>
          <cell r="CR26" t="b">
            <v>0</v>
          </cell>
          <cell r="CS26" t="str">
            <v>Customer</v>
          </cell>
          <cell r="CT26"/>
          <cell r="CU26"/>
          <cell r="CV26" t="str">
            <v>Xoserve Internal CR (business improvement initiative)</v>
          </cell>
          <cell r="CW26" t="str">
            <v>Multiple Market Groups</v>
          </cell>
          <cell r="CX26" t="b">
            <v>0</v>
          </cell>
          <cell r="CY26" t="b">
            <v>0</v>
          </cell>
          <cell r="CZ26" t="b">
            <v>0</v>
          </cell>
          <cell r="DA26" t="b">
            <v>0</v>
          </cell>
          <cell r="DB26" t="str">
            <v>Service Area 23: Internal</v>
          </cell>
          <cell r="DC26" t="str">
            <v>None (Xoserve internal initiative)</v>
          </cell>
          <cell r="DD26" t="str">
            <v>Medium</v>
          </cell>
          <cell r="DE26" t="b">
            <v>0</v>
          </cell>
          <cell r="DF26" t="b">
            <v>0</v>
          </cell>
        </row>
        <row r="27">
          <cell r="A27" t="str">
            <v>4603</v>
          </cell>
          <cell r="B27" t="str">
            <v>ASR - BG iGT Supply End Date and Final Reads Report</v>
          </cell>
          <cell r="C27" t="str">
            <v>99. Change Cancelled</v>
          </cell>
          <cell r="D27">
            <v>43154</v>
          </cell>
          <cell r="E27" t="str">
            <v>1. Awaiting ICAF Assignment
2.2. Awaiting ME/BICC HLE Quote
99. Change Cancelled</v>
          </cell>
          <cell r="F27" t="str">
            <v xml:space="preserve">dhoc report required for a few hundred iGT MPRNs where BG are not currently the registered supplier but still have a live account in their systems. 
Fields required:
Supply End Dates
Final Read
This will allow the customer to ensure data quality within </v>
          </cell>
          <cell r="G27" t="b">
            <v>0</v>
          </cell>
          <cell r="H27"/>
          <cell r="I27">
            <v>42771</v>
          </cell>
          <cell r="K27">
            <v>43190</v>
          </cell>
          <cell r="L27" t="b">
            <v>0</v>
          </cell>
          <cell r="M27"/>
          <cell r="N27"/>
          <cell r="O27"/>
          <cell r="P27" t="str">
            <v>Mike Orsler</v>
          </cell>
          <cell r="Q27"/>
          <cell r="R27"/>
          <cell r="S27" t="str">
            <v>Jo Duncan</v>
          </cell>
          <cell r="T27" t="str">
            <v>CR (ASR)</v>
          </cell>
          <cell r="U27" t="str">
            <v>CLOSED</v>
          </cell>
          <cell r="V27" t="b">
            <v>0</v>
          </cell>
          <cell r="W27">
            <v>43154</v>
          </cell>
          <cell r="X27"/>
          <cell r="AD27"/>
          <cell r="AF27"/>
          <cell r="AN27"/>
          <cell r="AR27"/>
          <cell r="AS27"/>
          <cell r="AZ27"/>
          <cell r="BB27"/>
          <cell r="BC27"/>
          <cell r="BE27" t="b">
            <v>0</v>
          </cell>
          <cell r="BH27">
            <v>43182</v>
          </cell>
          <cell r="BM27"/>
          <cell r="BO27" t="str">
            <v>23/02/2018 DC Email received from Greg to confirm the custome no longer requires this change.
23/02/2018 DC I sent an email to Greg asking him to confirm the customer no longer requires this change.
23/02/18 Julie B - Data update, this change can be close</v>
          </cell>
          <cell r="BQ27"/>
          <cell r="BS27"/>
          <cell r="BU27"/>
          <cell r="BW27"/>
          <cell r="BX27"/>
          <cell r="BZ27"/>
          <cell r="CA27" t="str">
            <v>Data Office</v>
          </cell>
          <cell r="CB27"/>
          <cell r="CC27" t="str">
            <v>BICC</v>
          </cell>
          <cell r="CD27" t="str">
            <v>Other</v>
          </cell>
          <cell r="CE27"/>
          <cell r="CF27" t="str">
            <v>0-30 days</v>
          </cell>
          <cell r="CG27" t="b">
            <v>0</v>
          </cell>
          <cell r="CH27"/>
          <cell r="CJ27" t="b">
            <v>0</v>
          </cell>
          <cell r="CK27" t="b">
            <v>0</v>
          </cell>
          <cell r="CL27" t="b">
            <v>0</v>
          </cell>
          <cell r="CM27"/>
          <cell r="CN27">
            <v>0</v>
          </cell>
          <cell r="CO27"/>
          <cell r="CP27"/>
          <cell r="CQ27" t="b">
            <v>0</v>
          </cell>
          <cell r="CR27" t="b">
            <v>0</v>
          </cell>
          <cell r="CS27"/>
          <cell r="CT27"/>
          <cell r="CU27"/>
          <cell r="CV27" t="str">
            <v>Additional or 3rd Party Service Request</v>
          </cell>
          <cell r="CW27" t="str">
            <v>One Market Participant</v>
          </cell>
          <cell r="CX27" t="b">
            <v>0</v>
          </cell>
          <cell r="CY27" t="b">
            <v>0</v>
          </cell>
          <cell r="CZ27" t="b">
            <v>0</v>
          </cell>
          <cell r="DA27" t="b">
            <v>0</v>
          </cell>
          <cell r="DB27" t="str">
            <v>Service Area 23: Internal</v>
          </cell>
          <cell r="DC27" t="str">
            <v>One</v>
          </cell>
          <cell r="DD27" t="str">
            <v>Low</v>
          </cell>
          <cell r="DE27" t="b">
            <v>0</v>
          </cell>
          <cell r="DF27" t="b">
            <v>0</v>
          </cell>
        </row>
        <row r="28">
          <cell r="A28" t="str">
            <v>4604</v>
          </cell>
          <cell r="B28" t="str">
            <v>ASR – Riverside Gas Stock Verification Report.</v>
          </cell>
          <cell r="C28" t="str">
            <v>99. Change Cancelled</v>
          </cell>
          <cell r="D28">
            <v>43175</v>
          </cell>
          <cell r="E28" t="str">
            <v>1. Awaiting ICAF Assignment
2.1. Start-Up Approach In Progress
99. Change Cancelled</v>
          </cell>
          <cell r="F28" t="str">
            <v>Riverside Housing have requested a One off report that matches against 15k specific addresses:
Match postcode, street name and number to confirm if there is a live supply. With output field showing a TRUE.
BICC have provided confirmation this can be com</v>
          </cell>
          <cell r="G28" t="b">
            <v>0</v>
          </cell>
          <cell r="H28"/>
          <cell r="I28">
            <v>43143</v>
          </cell>
          <cell r="K28">
            <v>43159</v>
          </cell>
          <cell r="L28" t="b">
            <v>0</v>
          </cell>
          <cell r="M28"/>
          <cell r="N28"/>
          <cell r="O28"/>
          <cell r="P28" t="str">
            <v>Grey Causon</v>
          </cell>
          <cell r="Q28"/>
          <cell r="R28"/>
          <cell r="S28" t="str">
            <v>Jo Duncan</v>
          </cell>
          <cell r="T28" t="str">
            <v>CR (ASR)</v>
          </cell>
          <cell r="U28" t="str">
            <v>CLOSED</v>
          </cell>
          <cell r="V28" t="b">
            <v>0</v>
          </cell>
          <cell r="W28">
            <v>43175</v>
          </cell>
          <cell r="X28"/>
          <cell r="AD28"/>
          <cell r="AF28"/>
          <cell r="AN28"/>
          <cell r="AR28"/>
          <cell r="AS28"/>
          <cell r="AZ28"/>
          <cell r="BB28"/>
          <cell r="BC28"/>
          <cell r="BE28" t="b">
            <v>0</v>
          </cell>
          <cell r="BH28">
            <v>43161</v>
          </cell>
          <cell r="BM28"/>
          <cell r="BO28" t="str">
            <v>16/03/2018 DC Email from Mike Orsler to confirm the change is no longer required.
16/03/18 AC- Awaiting for Mike Orsler to send confirmation of closedown. 
09/03/2018 DC New data has been sent in, this is with Mike Orsler to progress, DC to chase .
01/03</v>
          </cell>
          <cell r="BQ28"/>
          <cell r="BS28"/>
          <cell r="BU28"/>
          <cell r="BW28"/>
          <cell r="BX28"/>
          <cell r="BZ28"/>
          <cell r="CA28" t="str">
            <v>Data Office</v>
          </cell>
          <cell r="CB28"/>
          <cell r="CC28" t="str">
            <v>Project Delivery</v>
          </cell>
          <cell r="CD28" t="str">
            <v>BW</v>
          </cell>
          <cell r="CE28" t="str">
            <v>Other</v>
          </cell>
          <cell r="CF28" t="str">
            <v>0-30 days</v>
          </cell>
          <cell r="CG28" t="b">
            <v>0</v>
          </cell>
          <cell r="CH28"/>
          <cell r="CJ28" t="b">
            <v>0</v>
          </cell>
          <cell r="CK28" t="b">
            <v>0</v>
          </cell>
          <cell r="CL28" t="b">
            <v>0</v>
          </cell>
          <cell r="CM28"/>
          <cell r="CN28">
            <v>0</v>
          </cell>
          <cell r="CO28"/>
          <cell r="CP28"/>
          <cell r="CQ28" t="b">
            <v>0</v>
          </cell>
          <cell r="CR28" t="b">
            <v>0</v>
          </cell>
          <cell r="CS28"/>
          <cell r="CT28"/>
          <cell r="CU28"/>
          <cell r="CV28" t="str">
            <v>Additional or 3rd Party Service Request</v>
          </cell>
          <cell r="CW28" t="str">
            <v>One Market Participant</v>
          </cell>
          <cell r="CX28" t="b">
            <v>0</v>
          </cell>
          <cell r="CY28" t="b">
            <v>0</v>
          </cell>
          <cell r="CZ28" t="b">
            <v>0</v>
          </cell>
          <cell r="DA28" t="b">
            <v>0</v>
          </cell>
          <cell r="DB28"/>
          <cell r="DC28" t="str">
            <v>None (Xoserve internal initiative)</v>
          </cell>
          <cell r="DD28" t="str">
            <v>Low</v>
          </cell>
          <cell r="DE28" t="b">
            <v>0</v>
          </cell>
          <cell r="DF28" t="b">
            <v>0</v>
          </cell>
        </row>
        <row r="29">
          <cell r="A29" t="str">
            <v>4605</v>
          </cell>
          <cell r="B29" t="str">
            <v xml:space="preserve"> ASR - Asset Report Delivery Schedule Change for a single Shipper</v>
          </cell>
          <cell r="C29" t="str">
            <v>2.1. Start-Up Approach In Progress</v>
          </cell>
          <cell r="D29">
            <v>43145</v>
          </cell>
          <cell r="E29" t="str">
            <v>1. Awaiting ICAF Assignment
2.1. Start-Up Approach In Progress</v>
          </cell>
          <cell r="F29" t="str">
            <v xml:space="preserve"> ASR - Asset Report Delivery Schedule Change for a single Shipper</v>
          </cell>
          <cell r="G29" t="b">
            <v>0</v>
          </cell>
          <cell r="H29"/>
          <cell r="I29">
            <v>43143</v>
          </cell>
          <cell r="K29">
            <v>43159</v>
          </cell>
          <cell r="L29" t="b">
            <v>0</v>
          </cell>
          <cell r="M29"/>
          <cell r="N29"/>
          <cell r="O29"/>
          <cell r="P29" t="str">
            <v>Ryan Larner</v>
          </cell>
          <cell r="Q29"/>
          <cell r="R29" t="str">
            <v>Emma Smith</v>
          </cell>
          <cell r="S29" t="str">
            <v>Jo Duncan</v>
          </cell>
          <cell r="T29" t="str">
            <v>CR (ASR)</v>
          </cell>
          <cell r="U29" t="str">
            <v>LIVE</v>
          </cell>
          <cell r="V29" t="b">
            <v>0</v>
          </cell>
          <cell r="X29"/>
          <cell r="AD29"/>
          <cell r="AF29"/>
          <cell r="AN29"/>
          <cell r="AR29"/>
          <cell r="AS29"/>
          <cell r="AZ29"/>
          <cell r="BB29"/>
          <cell r="BC29"/>
          <cell r="BE29" t="b">
            <v>0</v>
          </cell>
          <cell r="BM29"/>
          <cell r="BO29" t="str">
            <v>13/02/2018 Julie B - XRN4605 relates to XRN4519
14/02/18 Julie B - CR assigned to BICC for delivery.</v>
          </cell>
          <cell r="BQ29"/>
          <cell r="BS29"/>
          <cell r="BU29"/>
          <cell r="BW29"/>
          <cell r="BX29" t="str">
            <v>Low</v>
          </cell>
          <cell r="BY29">
            <v>0</v>
          </cell>
          <cell r="BZ29"/>
          <cell r="CA29" t="str">
            <v>ICAF</v>
          </cell>
          <cell r="CB29"/>
          <cell r="CC29" t="str">
            <v>Project Delivery</v>
          </cell>
          <cell r="CD29" t="str">
            <v>BW</v>
          </cell>
          <cell r="CE29" t="str">
            <v>Other</v>
          </cell>
          <cell r="CF29" t="str">
            <v>0-30 days</v>
          </cell>
          <cell r="CG29" t="b">
            <v>0</v>
          </cell>
          <cell r="CH29"/>
          <cell r="CJ29" t="b">
            <v>0</v>
          </cell>
          <cell r="CK29" t="b">
            <v>0</v>
          </cell>
          <cell r="CL29" t="b">
            <v>0</v>
          </cell>
          <cell r="CM29"/>
          <cell r="CN29">
            <v>0</v>
          </cell>
          <cell r="CO29"/>
          <cell r="CP29"/>
          <cell r="CQ29" t="b">
            <v>0</v>
          </cell>
          <cell r="CR29" t="b">
            <v>0</v>
          </cell>
          <cell r="CS29"/>
          <cell r="CT29"/>
          <cell r="CU29"/>
          <cell r="CV29" t="str">
            <v>Additional or 3rd Party Service Request</v>
          </cell>
          <cell r="CW29" t="str">
            <v>Xoserve Only</v>
          </cell>
          <cell r="CX29" t="b">
            <v>0</v>
          </cell>
          <cell r="CY29" t="b">
            <v>0</v>
          </cell>
          <cell r="CZ29" t="b">
            <v>0</v>
          </cell>
          <cell r="DA29" t="b">
            <v>0</v>
          </cell>
          <cell r="DB29" t="str">
            <v>Service Area 18: Provision of User Reports and Information</v>
          </cell>
          <cell r="DC29" t="str">
            <v>One</v>
          </cell>
          <cell r="DD29" t="str">
            <v>Low</v>
          </cell>
          <cell r="DE29" t="b">
            <v>0</v>
          </cell>
          <cell r="DF29" t="b">
            <v>0</v>
          </cell>
        </row>
        <row r="30">
          <cell r="A30" t="str">
            <v>4601</v>
          </cell>
          <cell r="B30" t="str">
            <v>US01 Exception Remove Dummy Meter Occurrences</v>
          </cell>
          <cell r="C30" t="str">
            <v>2.2. Awaiting ME/BICC HLE Quote</v>
          </cell>
          <cell r="D30">
            <v>43131</v>
          </cell>
          <cell r="E30" t="str">
            <v>1. Awaiting ICAF Assignment
2.2. Awaiting ME/BICC HLE Quote</v>
          </cell>
          <cell r="F30" t="str">
            <v>S01 exceptions are generated for energy amendments updates received from Gemini to SAP in the USM file. There are 34 scenarios - one key scenario is under the error message ZDM13 (USM file: Installation not found for METER ID), this has been generating wh</v>
          </cell>
          <cell r="G30" t="b">
            <v>0</v>
          </cell>
          <cell r="H30"/>
          <cell r="I30">
            <v>43130</v>
          </cell>
          <cell r="K30">
            <v>43281</v>
          </cell>
          <cell r="L30" t="b">
            <v>0</v>
          </cell>
          <cell r="M30"/>
          <cell r="N30"/>
          <cell r="O30"/>
          <cell r="P30" t="str">
            <v>Jo Duncan/Dean Johnson</v>
          </cell>
          <cell r="Q30"/>
          <cell r="R30" t="str">
            <v>Sandra Simpson</v>
          </cell>
          <cell r="S30" t="str">
            <v>Donna Johnson</v>
          </cell>
          <cell r="T30" t="str">
            <v>CR (Internal)</v>
          </cell>
          <cell r="U30" t="str">
            <v>LIVE</v>
          </cell>
          <cell r="V30" t="b">
            <v>0</v>
          </cell>
          <cell r="X30"/>
          <cell r="AD30"/>
          <cell r="AF30"/>
          <cell r="AN30"/>
          <cell r="AR30"/>
          <cell r="AS30"/>
          <cell r="AZ30"/>
          <cell r="BB30"/>
          <cell r="BC30"/>
          <cell r="BE30" t="b">
            <v>0</v>
          </cell>
          <cell r="BM30"/>
          <cell r="BO30" t="str">
            <v>06/04/18 AC- HLE still in progress. 
29/03/2018 - Julie B - HLE still in progress, outstanding questions with Dean J team, aimming for completion next week
23/03/18 AC- HLE started on the 7th of March. HLE still in progress. 
21/03/2018 DC Sent an email</v>
          </cell>
          <cell r="BQ30"/>
          <cell r="BS30"/>
          <cell r="BU30"/>
          <cell r="BW30"/>
          <cell r="BX30"/>
          <cell r="BY30">
            <v>50</v>
          </cell>
          <cell r="BZ30"/>
          <cell r="CA30" t="str">
            <v>R &amp; N</v>
          </cell>
          <cell r="CB30" t="str">
            <v>XO3650</v>
          </cell>
          <cell r="CC30" t="str">
            <v>ME</v>
          </cell>
          <cell r="CD30" t="str">
            <v>ISU</v>
          </cell>
          <cell r="CE30" t="str">
            <v>Invoicing</v>
          </cell>
          <cell r="CF30" t="str">
            <v>30-60 days</v>
          </cell>
          <cell r="CG30" t="b">
            <v>1</v>
          </cell>
          <cell r="CH30" t="str">
            <v>Xoserve</v>
          </cell>
          <cell r="CI30">
            <v>43281</v>
          </cell>
          <cell r="CJ30" t="b">
            <v>0</v>
          </cell>
          <cell r="CK30" t="b">
            <v>0</v>
          </cell>
          <cell r="CL30" t="b">
            <v>0</v>
          </cell>
          <cell r="CM30"/>
          <cell r="CN30">
            <v>0</v>
          </cell>
          <cell r="CO30"/>
          <cell r="CP30" t="str">
            <v>Low</v>
          </cell>
          <cell r="CQ30" t="b">
            <v>0</v>
          </cell>
          <cell r="CR30" t="b">
            <v>0</v>
          </cell>
          <cell r="CS30"/>
          <cell r="CT30" t="str">
            <v>Daily</v>
          </cell>
          <cell r="CU30" t="str">
            <v>One</v>
          </cell>
          <cell r="CV30" t="str">
            <v>Xoserve Internal CR (business improvement initiative)</v>
          </cell>
          <cell r="CW30" t="str">
            <v>One Market Participant</v>
          </cell>
          <cell r="CX30" t="b">
            <v>1</v>
          </cell>
          <cell r="CY30" t="b">
            <v>0</v>
          </cell>
          <cell r="CZ30" t="b">
            <v>0</v>
          </cell>
          <cell r="DA30" t="b">
            <v>0</v>
          </cell>
          <cell r="DB30" t="str">
            <v>Service Area 23: Internal</v>
          </cell>
          <cell r="DC30" t="str">
            <v>None (Xoserve internal initiative)</v>
          </cell>
          <cell r="DD30" t="str">
            <v>Medium</v>
          </cell>
          <cell r="DE30" t="b">
            <v>0</v>
          </cell>
          <cell r="DF30" t="b">
            <v>0</v>
          </cell>
        </row>
        <row r="31">
          <cell r="A31" t="str">
            <v>4602</v>
          </cell>
          <cell r="B31" t="str">
            <v>ASR - BUS NS S1 Report</v>
          </cell>
          <cell r="C31" t="str">
            <v>3.2. ASR Awaiting Customer Approval</v>
          </cell>
          <cell r="D31">
            <v>43157</v>
          </cell>
          <cell r="E31" t="str">
            <v>1. Awaiting ICAF Assignment
2.2. Awaiting ME/BICC HLE Quote
3.2. ASR Awaiting Customer Approval</v>
          </cell>
          <cell r="F31" t="str">
            <v xml:space="preserve">List of MPRNs to be provided to Xoserve for Smart Meters which have been subject to a NS to S1 Firmware upgrade. Xoserve to run a report to ascertain the correct Supplier for these Meter Points. Xoserve then to write to Suppliers to confirm that Centrica </v>
          </cell>
          <cell r="G31" t="b">
            <v>0</v>
          </cell>
          <cell r="H31"/>
          <cell r="I31">
            <v>43131</v>
          </cell>
          <cell r="K31">
            <v>43190</v>
          </cell>
          <cell r="L31" t="b">
            <v>0</v>
          </cell>
          <cell r="M31"/>
          <cell r="N31"/>
          <cell r="O31" t="str">
            <v>Graham Wood</v>
          </cell>
          <cell r="P31" t="str">
            <v>Greg Causon</v>
          </cell>
          <cell r="Q31"/>
          <cell r="R31" t="str">
            <v>Emma Smith</v>
          </cell>
          <cell r="S31" t="str">
            <v>Harfan Ahmed</v>
          </cell>
          <cell r="T31" t="str">
            <v>CR (ASR)</v>
          </cell>
          <cell r="U31" t="str">
            <v>LIVE</v>
          </cell>
          <cell r="V31" t="b">
            <v>0</v>
          </cell>
          <cell r="X31"/>
          <cell r="AD31"/>
          <cell r="AF31"/>
          <cell r="AN31"/>
          <cell r="AR31"/>
          <cell r="AS31"/>
          <cell r="AZ31"/>
          <cell r="BB31"/>
          <cell r="BC31"/>
          <cell r="BE31" t="b">
            <v>0</v>
          </cell>
          <cell r="BH31">
            <v>43217</v>
          </cell>
          <cell r="BM31"/>
          <cell r="BO31" t="str">
            <v>06/04/18 AC - On Track, awaiting customer approval 
29/04/18 Julie B - On Track
23/03/18 AC - Update from Mike, waiting for customer data. 
16/03/18 AC- Same as previous update, Mike Orsler to advice. 
09/03/18 DC Customer to provide an update this mo</v>
          </cell>
          <cell r="BQ31"/>
          <cell r="BS31"/>
          <cell r="BU31"/>
          <cell r="BW31"/>
          <cell r="BX31"/>
          <cell r="BZ31"/>
          <cell r="CA31" t="str">
            <v>Data Office</v>
          </cell>
          <cell r="CB31"/>
          <cell r="CC31" t="str">
            <v>Project Delivery</v>
          </cell>
          <cell r="CD31" t="str">
            <v>BW</v>
          </cell>
          <cell r="CE31" t="str">
            <v>Other</v>
          </cell>
          <cell r="CF31" t="str">
            <v>0-30 days</v>
          </cell>
          <cell r="CG31" t="b">
            <v>0</v>
          </cell>
          <cell r="CH31"/>
          <cell r="CJ31" t="b">
            <v>0</v>
          </cell>
          <cell r="CK31" t="b">
            <v>0</v>
          </cell>
          <cell r="CL31" t="b">
            <v>0</v>
          </cell>
          <cell r="CM31"/>
          <cell r="CN31">
            <v>0</v>
          </cell>
          <cell r="CO31"/>
          <cell r="CP31"/>
          <cell r="CQ31" t="b">
            <v>0</v>
          </cell>
          <cell r="CR31" t="b">
            <v>0</v>
          </cell>
          <cell r="CS31"/>
          <cell r="CT31"/>
          <cell r="CU31"/>
          <cell r="CV31" t="str">
            <v>Additional or 3rd Party Service Request</v>
          </cell>
          <cell r="CW31" t="str">
            <v>One Market Participant</v>
          </cell>
          <cell r="CX31" t="b">
            <v>1</v>
          </cell>
          <cell r="CY31" t="b">
            <v>0</v>
          </cell>
          <cell r="CZ31" t="b">
            <v>0</v>
          </cell>
          <cell r="DA31" t="b">
            <v>0</v>
          </cell>
          <cell r="DB31" t="str">
            <v>Service Area 24: Additional Service Request or Third Party Request</v>
          </cell>
          <cell r="DC31" t="str">
            <v>One</v>
          </cell>
          <cell r="DD31" t="str">
            <v>Medium</v>
          </cell>
          <cell r="DE31" t="b">
            <v>0</v>
          </cell>
          <cell r="DF31" t="b">
            <v>0</v>
          </cell>
        </row>
        <row r="32">
          <cell r="A32" t="str">
            <v>4534</v>
          </cell>
          <cell r="B32" t="str">
            <v>Amendment to RGMA Validation Rules for Meter Asset Installation Date</v>
          </cell>
          <cell r="C32" t="str">
            <v>7. BER/Business Case In Progress</v>
          </cell>
          <cell r="D32">
            <v>43138</v>
          </cell>
          <cell r="E32" t="str">
            <v>1. Awaiting ICAF Assignement 20/11/2017
1.5 Change Proposal out for Shipper Consultation
2.1. Start-Up Approach In Progress
4. EQR in Progress
7. BER/Business Case In Progress 07/02/18</v>
          </cell>
          <cell r="F32" t="str">
            <v>ONJOB submission:
ONJOB Shipper validations shall ensure that one of the following conditions is satisfied:
•	ONJOB transactions received from a User with a LI confirmation for the specified meter point; If a retrospective effective date is specified 
o	I</v>
          </cell>
          <cell r="G32" t="b">
            <v>0</v>
          </cell>
          <cell r="H32"/>
          <cell r="I32">
            <v>43059</v>
          </cell>
          <cell r="K32">
            <v>43252</v>
          </cell>
          <cell r="L32" t="b">
            <v>0</v>
          </cell>
          <cell r="M32"/>
          <cell r="N32"/>
          <cell r="O32"/>
          <cell r="P32" t="str">
            <v>Andrew Margan</v>
          </cell>
          <cell r="Q32"/>
          <cell r="R32"/>
          <cell r="S32" t="str">
            <v>Padmini Duvvuri</v>
          </cell>
          <cell r="T32" t="str">
            <v>CP</v>
          </cell>
          <cell r="U32" t="str">
            <v>LIVE</v>
          </cell>
          <cell r="V32" t="b">
            <v>0</v>
          </cell>
          <cell r="X32"/>
          <cell r="AD32"/>
          <cell r="AF32"/>
          <cell r="AN32"/>
          <cell r="AR32"/>
          <cell r="AS32"/>
          <cell r="AZ32"/>
          <cell r="BB32"/>
          <cell r="BC32"/>
          <cell r="BE32" t="b">
            <v>0</v>
          </cell>
          <cell r="BH32">
            <v>43413</v>
          </cell>
          <cell r="BM32"/>
          <cell r="BO32" t="str">
            <v xml:space="preserve">07/02/18 - ChMC outcome - R3 Initial Scope approved / EQR Approved / Proposed BER to be submitted for ChmC April
23/01/2018 DC DSC DSG approved this change to remain within R3.0 Scope.
15/01/2018 DC I have updated the CP to show the approval and filed a </v>
          </cell>
          <cell r="BQ32"/>
          <cell r="BS32"/>
          <cell r="BU32"/>
          <cell r="BW32"/>
          <cell r="BX32"/>
          <cell r="BY32">
            <v>3</v>
          </cell>
          <cell r="BZ32"/>
          <cell r="CA32" t="str">
            <v>R &amp; N</v>
          </cell>
          <cell r="CB32"/>
          <cell r="CC32" t="str">
            <v>Project Delivery</v>
          </cell>
          <cell r="CD32" t="str">
            <v>ISU</v>
          </cell>
          <cell r="CE32"/>
          <cell r="CF32" t="str">
            <v>60-100 days</v>
          </cell>
          <cell r="CG32" t="b">
            <v>0</v>
          </cell>
          <cell r="CH32"/>
          <cell r="CJ32" t="b">
            <v>0</v>
          </cell>
          <cell r="CK32" t="b">
            <v>0</v>
          </cell>
          <cell r="CL32" t="b">
            <v>0</v>
          </cell>
          <cell r="CM32"/>
          <cell r="CN32">
            <v>0</v>
          </cell>
          <cell r="CO32" t="str">
            <v>Ensures compliance with UNC G3 (MOD425 installations) and G7.3.7, asset installations on first registration.</v>
          </cell>
          <cell r="CP32"/>
          <cell r="CQ32" t="b">
            <v>0</v>
          </cell>
          <cell r="CR32" t="b">
            <v>1</v>
          </cell>
          <cell r="CS32"/>
          <cell r="CT32"/>
          <cell r="CU32"/>
          <cell r="CV32" t="str">
            <v>ChMC endorsed Change Proposal</v>
          </cell>
          <cell r="CW32" t="str">
            <v>All UK Gas Market Participants</v>
          </cell>
          <cell r="CX32" t="b">
            <v>1</v>
          </cell>
          <cell r="CY32" t="b">
            <v>1</v>
          </cell>
          <cell r="CZ32" t="b">
            <v>1</v>
          </cell>
          <cell r="DA32" t="b">
            <v>0</v>
          </cell>
          <cell r="DB32" t="str">
            <v>Service Area 1: Manage Supply Point Registration</v>
          </cell>
          <cell r="DC32" t="str">
            <v>One</v>
          </cell>
          <cell r="DD32" t="str">
            <v>Medium</v>
          </cell>
          <cell r="DE32" t="b">
            <v>0</v>
          </cell>
          <cell r="DF32" t="b">
            <v>0</v>
          </cell>
          <cell r="DG32">
            <v>43110</v>
          </cell>
          <cell r="DH32">
            <v>43138</v>
          </cell>
        </row>
        <row r="33">
          <cell r="A33" t="str">
            <v>COR2257</v>
          </cell>
          <cell r="B33" t="str">
            <v>Increased Choice when Applying for NTS Exit Capacity</v>
          </cell>
          <cell r="C33" t="str">
            <v>100. Change Completed</v>
          </cell>
          <cell r="D33">
            <v>41660</v>
          </cell>
          <cell r="E33" t="str">
            <v>CO RCVD 12/04/2012,EQ PNDG 18/04/2012,EQ PROD 26/04/2012,EQ SENT 13/06/2012,BE PNDG 09/07/2012,BE PROD 09/07/2012,BE SENT 23/11/2012,CA RCVD 27/11/2012,SN PROD 27/11/2012,SN SENT 11/01/2013, PD PROD 11/01/2013, PD IMPD 09/06/13, PD SENT 18/12/2013, PD CLS</v>
          </cell>
          <cell r="F33" t="str">
            <v>Following a ROM request to ascertain changes required to facilitate, the response indicated that the requested changes could be delivered utilising Gemini functionality, however it was identified that 2 Gemini reports are impacted &amp; would need to be chang</v>
          </cell>
          <cell r="G33" t="b">
            <v>1</v>
          </cell>
          <cell r="H33"/>
          <cell r="I33">
            <v>41011</v>
          </cell>
          <cell r="J33">
            <v>41025</v>
          </cell>
          <cell r="L33" t="b">
            <v>0</v>
          </cell>
          <cell r="M33" t="str">
            <v>ALL</v>
          </cell>
          <cell r="N33"/>
          <cell r="O33" t="str">
            <v>Sean McGoldrick</v>
          </cell>
          <cell r="P33" t="str">
            <v>Fergus Healy</v>
          </cell>
          <cell r="Q33" t="str">
            <v>Workload Meeting 18/04/12</v>
          </cell>
          <cell r="R33" t="str">
            <v>Nigel Humphries (NGT)</v>
          </cell>
          <cell r="S33" t="str">
            <v>Andy Earnshaw</v>
          </cell>
          <cell r="T33" t="str">
            <v>CO</v>
          </cell>
          <cell r="U33" t="str">
            <v>COMPLETE</v>
          </cell>
          <cell r="V33" t="b">
            <v>1</v>
          </cell>
          <cell r="X33" t="str">
            <v>Jesica Harris</v>
          </cell>
          <cell r="Y33">
            <v>41025</v>
          </cell>
          <cell r="Z33">
            <v>41073</v>
          </cell>
          <cell r="AA33">
            <v>41073</v>
          </cell>
          <cell r="AB33">
            <v>41073</v>
          </cell>
          <cell r="AC33">
            <v>882</v>
          </cell>
          <cell r="AD33" t="str">
            <v>14 weeks</v>
          </cell>
          <cell r="AE33">
            <v>41165</v>
          </cell>
          <cell r="AF33" t="str">
            <v>SENT</v>
          </cell>
          <cell r="AG33">
            <v>41073</v>
          </cell>
          <cell r="AH33">
            <v>41099</v>
          </cell>
          <cell r="AI33">
            <v>41113</v>
          </cell>
          <cell r="AJ33">
            <v>41113</v>
          </cell>
          <cell r="AK33">
            <v>41236</v>
          </cell>
          <cell r="AM33">
            <v>41236</v>
          </cell>
          <cell r="AN33" t="str">
            <v>Pre Sanction Review Meeting 20/11/12</v>
          </cell>
          <cell r="AO33">
            <v>41328</v>
          </cell>
          <cell r="AR33"/>
          <cell r="AS33" t="str">
            <v>SENT</v>
          </cell>
          <cell r="AT33">
            <v>41236</v>
          </cell>
          <cell r="AU33">
            <v>41240</v>
          </cell>
          <cell r="AV33">
            <v>41254</v>
          </cell>
          <cell r="AW33">
            <v>41254</v>
          </cell>
          <cell r="AX33">
            <v>41285</v>
          </cell>
          <cell r="AZ33"/>
          <cell r="BA33">
            <v>41285</v>
          </cell>
          <cell r="BB33"/>
          <cell r="BC33" t="str">
            <v>SENT</v>
          </cell>
          <cell r="BD33">
            <v>41285</v>
          </cell>
          <cell r="BE33" t="b">
            <v>0</v>
          </cell>
          <cell r="BF33">
            <v>5</v>
          </cell>
          <cell r="BI33">
            <v>41434</v>
          </cell>
          <cell r="BJ33">
            <v>41577</v>
          </cell>
          <cell r="BK33">
            <v>41626</v>
          </cell>
          <cell r="BM33" t="str">
            <v>CLSD</v>
          </cell>
          <cell r="BN33">
            <v>41660</v>
          </cell>
          <cell r="BO33" t="str">
            <v>12/06/13 KB - Note from Jessica confirming implementation on 09/06/13 - now in PIA. 
14/11/12 KB - PM changed from Andy Simpson to Andy Earnshaw as advised by AS.                                                                                13/06/12 KB -</v>
          </cell>
          <cell r="BQ33"/>
          <cell r="BS33"/>
          <cell r="BU33"/>
          <cell r="BW33"/>
          <cell r="BX33"/>
          <cell r="BZ33"/>
          <cell r="CA33"/>
          <cell r="CB33"/>
          <cell r="CC33"/>
          <cell r="CD33"/>
          <cell r="CE33"/>
          <cell r="CF33"/>
          <cell r="CG33" t="b">
            <v>0</v>
          </cell>
          <cell r="CH33"/>
          <cell r="CJ33" t="b">
            <v>0</v>
          </cell>
          <cell r="CK33" t="b">
            <v>0</v>
          </cell>
          <cell r="CL33" t="b">
            <v>0</v>
          </cell>
          <cell r="CM33"/>
          <cell r="CO33"/>
          <cell r="CP33"/>
          <cell r="CQ33" t="b">
            <v>0</v>
          </cell>
          <cell r="CR33" t="b">
            <v>0</v>
          </cell>
          <cell r="CS33"/>
          <cell r="CT33"/>
          <cell r="CU33"/>
          <cell r="CV33"/>
          <cell r="CW33"/>
          <cell r="CX33" t="b">
            <v>0</v>
          </cell>
          <cell r="CY33" t="b">
            <v>0</v>
          </cell>
          <cell r="CZ33" t="b">
            <v>0</v>
          </cell>
          <cell r="DA33" t="b">
            <v>0</v>
          </cell>
          <cell r="DB33"/>
          <cell r="DC33"/>
          <cell r="DD33"/>
          <cell r="DE33" t="b">
            <v>0</v>
          </cell>
          <cell r="DF33" t="b">
            <v>0</v>
          </cell>
        </row>
        <row r="34">
          <cell r="A34" t="str">
            <v>4536</v>
          </cell>
          <cell r="B34" t="str">
            <v>NTS Shorthaul – UK-Link composite role</v>
          </cell>
          <cell r="C34" t="str">
            <v>100. Change Completed</v>
          </cell>
          <cell r="D34">
            <v>43136</v>
          </cell>
          <cell r="E34" t="str">
            <v>1. Awating ICAF Assignment 21/10/2017
2.2 Awaiting ME/BICC  HLE Quote
11. Change In Delivery
100. Change Completed</v>
          </cell>
          <cell r="F34" t="str">
            <v xml:space="preserve">We require a new composite UK-Link role for business users with the below t-codes;
Z_NTS_EXTRACT
ZDM_UDQI_FROM_GEMINI
ZD_SHORTHAUL
Business are currently unable to process Post Close Out financial amendments in UK-Link for Unique Sites. These need to be </v>
          </cell>
          <cell r="G34" t="b">
            <v>0</v>
          </cell>
          <cell r="H34"/>
          <cell r="I34">
            <v>43054</v>
          </cell>
          <cell r="K34">
            <v>43133</v>
          </cell>
          <cell r="L34" t="b">
            <v>0</v>
          </cell>
          <cell r="M34"/>
          <cell r="N34"/>
          <cell r="O34"/>
          <cell r="P34" t="str">
            <v>Pete Hailstone/Mark Cockayne</v>
          </cell>
          <cell r="Q34"/>
          <cell r="R34" t="str">
            <v>Andy Miller</v>
          </cell>
          <cell r="S34" t="str">
            <v>Matt Rider</v>
          </cell>
          <cell r="T34" t="str">
            <v>CR (Internal)</v>
          </cell>
          <cell r="U34" t="str">
            <v>COMPLETE</v>
          </cell>
          <cell r="V34" t="b">
            <v>0</v>
          </cell>
          <cell r="W34">
            <v>43136</v>
          </cell>
          <cell r="X34"/>
          <cell r="AD34"/>
          <cell r="AF34"/>
          <cell r="AN34"/>
          <cell r="AR34"/>
          <cell r="AS34"/>
          <cell r="AZ34"/>
          <cell r="BB34"/>
          <cell r="BC34"/>
          <cell r="BE34" t="b">
            <v>0</v>
          </cell>
          <cell r="BH34">
            <v>43133</v>
          </cell>
          <cell r="BI34">
            <v>43136</v>
          </cell>
          <cell r="BM34"/>
          <cell r="BO34" t="str">
            <v>05/02/2018 DC This change has been deployed today as per the email from Karen Goodwin
01/02/2018 DC Pooja is not in today so I caught up with Karen Goodwin regarding this change, it is going to CAB tomorrow?  I have asked if it will still be implemented 2</v>
          </cell>
          <cell r="BQ34"/>
          <cell r="BS34"/>
          <cell r="BU34"/>
          <cell r="BW34"/>
          <cell r="BX34"/>
          <cell r="BY34">
            <v>50</v>
          </cell>
          <cell r="BZ34"/>
          <cell r="CA34" t="str">
            <v>R &amp; N</v>
          </cell>
          <cell r="CB34" t="str">
            <v>XO3604</v>
          </cell>
          <cell r="CC34" t="str">
            <v>ME</v>
          </cell>
          <cell r="CD34" t="str">
            <v>ISU</v>
          </cell>
          <cell r="CE34" t="str">
            <v>Invoicing</v>
          </cell>
          <cell r="CF34" t="str">
            <v>0-30days</v>
          </cell>
          <cell r="CG34" t="b">
            <v>0</v>
          </cell>
          <cell r="CH34"/>
          <cell r="CJ34" t="b">
            <v>0</v>
          </cell>
          <cell r="CK34" t="b">
            <v>0</v>
          </cell>
          <cell r="CL34" t="b">
            <v>0</v>
          </cell>
          <cell r="CM34"/>
          <cell r="CN34">
            <v>0</v>
          </cell>
          <cell r="CO34" t="str">
            <v>To all the business to process Post Close Out financial amendments in UK-Link for Unique Sites. These need to be included in the monthly Amendment invoice. If Business does not obtain the ability to process these we will be unable to invoice these sites o</v>
          </cell>
          <cell r="CP34"/>
          <cell r="CQ34" t="b">
            <v>0</v>
          </cell>
          <cell r="CR34" t="b">
            <v>0</v>
          </cell>
          <cell r="CS34"/>
          <cell r="CT34"/>
          <cell r="CU34"/>
          <cell r="CV34"/>
          <cell r="CW34"/>
          <cell r="CX34" t="b">
            <v>0</v>
          </cell>
          <cell r="CY34" t="b">
            <v>0</v>
          </cell>
          <cell r="CZ34" t="b">
            <v>0</v>
          </cell>
          <cell r="DA34" t="b">
            <v>0</v>
          </cell>
          <cell r="DB34"/>
          <cell r="DC34"/>
          <cell r="DD34"/>
          <cell r="DE34" t="b">
            <v>0</v>
          </cell>
          <cell r="DF34" t="b">
            <v>0</v>
          </cell>
        </row>
        <row r="35">
          <cell r="A35" t="str">
            <v>4564</v>
          </cell>
          <cell r="B35" t="str">
            <v>Request to add a new report to production and schedule on a monthly basis. (British Gas)</v>
          </cell>
          <cell r="C35" t="str">
            <v>100. Change Completed</v>
          </cell>
          <cell r="D35">
            <v>43181</v>
          </cell>
          <cell r="E35" t="str">
            <v>1. Awaiting ICAF Assignment
2.2. Awaiting ME/BICC HLE Quote
11. Change In Delivery
12. CCR/Closedown document in progress
100. Change Completed</v>
          </cell>
          <cell r="F35" t="str">
            <v xml:space="preserve">AS20170230 -  BUS AMR &amp; meter Report
BUS have requested a new report that include new data to UK Link.
MPRN
Postcode
Product Class
Building Number
Building Name
Principle Street
Post Town
Formula Year AQ
Formula Year SOQ
Rolling AQ
Rolling SOQ
DM SHQ
DM </v>
          </cell>
          <cell r="G35" t="b">
            <v>0</v>
          </cell>
          <cell r="H35"/>
          <cell r="I35">
            <v>43088</v>
          </cell>
          <cell r="K35">
            <v>43159</v>
          </cell>
          <cell r="L35" t="b">
            <v>0</v>
          </cell>
          <cell r="M35"/>
          <cell r="N35"/>
          <cell r="O35"/>
          <cell r="P35" t="str">
            <v>Emma Partlett</v>
          </cell>
          <cell r="Q35"/>
          <cell r="R35" t="str">
            <v>Emma Smith</v>
          </cell>
          <cell r="S35" t="str">
            <v>Steve Concannon</v>
          </cell>
          <cell r="T35" t="str">
            <v>CR (ASR)</v>
          </cell>
          <cell r="U35" t="str">
            <v>COMPLETE</v>
          </cell>
          <cell r="V35" t="b">
            <v>0</v>
          </cell>
          <cell r="W35">
            <v>43181</v>
          </cell>
          <cell r="X35"/>
          <cell r="AD35"/>
          <cell r="AF35"/>
          <cell r="AN35"/>
          <cell r="AR35"/>
          <cell r="AS35"/>
          <cell r="AZ35"/>
          <cell r="BB35"/>
          <cell r="BC35"/>
          <cell r="BE35" t="b">
            <v>0</v>
          </cell>
          <cell r="BH35">
            <v>43154</v>
          </cell>
          <cell r="BI35">
            <v>43154</v>
          </cell>
          <cell r="BM35"/>
          <cell r="BO35" t="str">
            <v>22/03/2018 DC I have spoken to Mike Orsler, the report is done but will be run on the 23rd March, he is happy for the change to be closed and will send an email to confirm.
06/03/18 Julie B - Mike O update - we confirm closure after the first report is ru</v>
          </cell>
          <cell r="BQ35"/>
          <cell r="BS35"/>
          <cell r="BU35"/>
          <cell r="BW35"/>
          <cell r="BX35"/>
          <cell r="BZ35"/>
          <cell r="CA35" t="str">
            <v>Data Office</v>
          </cell>
          <cell r="CB35"/>
          <cell r="CC35" t="str">
            <v>Project Delivery</v>
          </cell>
          <cell r="CD35" t="str">
            <v>BW</v>
          </cell>
          <cell r="CE35" t="str">
            <v>Other</v>
          </cell>
          <cell r="CF35" t="str">
            <v>0-30 days</v>
          </cell>
          <cell r="CG35" t="b">
            <v>0</v>
          </cell>
          <cell r="CH35"/>
          <cell r="CJ35" t="b">
            <v>0</v>
          </cell>
          <cell r="CK35" t="b">
            <v>0</v>
          </cell>
          <cell r="CL35" t="b">
            <v>0</v>
          </cell>
          <cell r="CM35"/>
          <cell r="CN35">
            <v>0</v>
          </cell>
          <cell r="CO35"/>
          <cell r="CP35"/>
          <cell r="CQ35" t="b">
            <v>0</v>
          </cell>
          <cell r="CR35" t="b">
            <v>0</v>
          </cell>
          <cell r="CS35"/>
          <cell r="CT35"/>
          <cell r="CU35"/>
          <cell r="CV35" t="str">
            <v>Additional or 3rd Party Service Request</v>
          </cell>
          <cell r="CW35" t="str">
            <v>One Market Group</v>
          </cell>
          <cell r="CX35" t="b">
            <v>1</v>
          </cell>
          <cell r="CY35" t="b">
            <v>0</v>
          </cell>
          <cell r="CZ35" t="b">
            <v>0</v>
          </cell>
          <cell r="DA35" t="b">
            <v>0</v>
          </cell>
          <cell r="DB35" t="str">
            <v>Service Area 18: Provision of User Reports and Information</v>
          </cell>
          <cell r="DC35" t="str">
            <v>One</v>
          </cell>
          <cell r="DD35" t="str">
            <v>Low</v>
          </cell>
          <cell r="DE35" t="b">
            <v>0</v>
          </cell>
          <cell r="DF35" t="b">
            <v>0</v>
          </cell>
        </row>
        <row r="36">
          <cell r="A36" t="str">
            <v>4565</v>
          </cell>
          <cell r="B36" t="str">
            <v>Request to add a new report to production and schedule on a weekly basis. (Npower)</v>
          </cell>
          <cell r="C36" t="str">
            <v>12. CCR/Closedown document in progress</v>
          </cell>
          <cell r="D36">
            <v>43188</v>
          </cell>
          <cell r="E36" t="str">
            <v>1. Awaiting ICAF Assignment
2.2. Awaiting ME/BICC HLE Quote
11. Change In Delivery
12. CCR/Closedown document in progress</v>
          </cell>
          <cell r="F36" t="str">
            <v>AS20170223 NGD Weekly Meter Detail report
NGD have requested a new WEEKLY report that includes new data to UK Link.
MPRN
Address
Postcode
MSN
Model
Meter Type
Fitted Date
Meter Capacity
Imperial Marker
MAM ID
Last read date
Last read
AQ
AMR Indicator
Fla</v>
          </cell>
          <cell r="G36" t="b">
            <v>0</v>
          </cell>
          <cell r="H36"/>
          <cell r="I36">
            <v>43088</v>
          </cell>
          <cell r="K36">
            <v>43217</v>
          </cell>
          <cell r="L36" t="b">
            <v>0</v>
          </cell>
          <cell r="M36"/>
          <cell r="N36"/>
          <cell r="O36"/>
          <cell r="P36" t="str">
            <v>Emma partlett</v>
          </cell>
          <cell r="Q36"/>
          <cell r="R36" t="str">
            <v>Emma Smith</v>
          </cell>
          <cell r="S36" t="str">
            <v>Harfan Ahmed</v>
          </cell>
          <cell r="T36" t="str">
            <v>CR (ASR)</v>
          </cell>
          <cell r="U36" t="str">
            <v>LIVE</v>
          </cell>
          <cell r="V36" t="b">
            <v>0</v>
          </cell>
          <cell r="X36"/>
          <cell r="AD36"/>
          <cell r="AF36"/>
          <cell r="AN36"/>
          <cell r="AR36"/>
          <cell r="AS36"/>
          <cell r="AZ36"/>
          <cell r="BB36"/>
          <cell r="BC36"/>
          <cell r="BE36" t="b">
            <v>0</v>
          </cell>
          <cell r="BH36">
            <v>43217</v>
          </cell>
          <cell r="BM36"/>
          <cell r="BO36" t="str">
            <v>04/04/2018 DC I have sent an email to Mike Orsler asking if we can closed this change.
29/03/18 Julie B - Deb to chase Mike O for confirmation of closure
23/03/18 AC- Harfan update, Phase 1 has been send across. Reports available to run just not in produ</v>
          </cell>
          <cell r="BQ36"/>
          <cell r="BS36"/>
          <cell r="BU36"/>
          <cell r="BW36"/>
          <cell r="BX36"/>
          <cell r="BZ36"/>
          <cell r="CA36" t="str">
            <v>Data Office</v>
          </cell>
          <cell r="CB36"/>
          <cell r="CC36" t="str">
            <v>Project Delivery</v>
          </cell>
          <cell r="CD36" t="str">
            <v>BW</v>
          </cell>
          <cell r="CE36" t="str">
            <v>Other</v>
          </cell>
          <cell r="CF36" t="str">
            <v>0-30 days</v>
          </cell>
          <cell r="CG36" t="b">
            <v>0</v>
          </cell>
          <cell r="CH36"/>
          <cell r="CJ36" t="b">
            <v>0</v>
          </cell>
          <cell r="CK36" t="b">
            <v>0</v>
          </cell>
          <cell r="CL36" t="b">
            <v>0</v>
          </cell>
          <cell r="CM36"/>
          <cell r="CN36">
            <v>0</v>
          </cell>
          <cell r="CO36"/>
          <cell r="CP36"/>
          <cell r="CQ36" t="b">
            <v>0</v>
          </cell>
          <cell r="CR36" t="b">
            <v>0</v>
          </cell>
          <cell r="CS36"/>
          <cell r="CT36"/>
          <cell r="CU36"/>
          <cell r="CV36" t="str">
            <v>Additional or 3rd Party Service Request</v>
          </cell>
          <cell r="CW36" t="str">
            <v>One Market Group</v>
          </cell>
          <cell r="CX36" t="b">
            <v>0</v>
          </cell>
          <cell r="CY36" t="b">
            <v>0</v>
          </cell>
          <cell r="CZ36" t="b">
            <v>0</v>
          </cell>
          <cell r="DA36" t="b">
            <v>0</v>
          </cell>
          <cell r="DB36" t="str">
            <v>Service Area 24: Additional Service Request or Third Party Request</v>
          </cell>
          <cell r="DC36" t="str">
            <v>One</v>
          </cell>
          <cell r="DD36" t="str">
            <v>Medium</v>
          </cell>
          <cell r="DE36" t="b">
            <v>0</v>
          </cell>
          <cell r="DF36" t="b">
            <v>0</v>
          </cell>
        </row>
        <row r="37">
          <cell r="A37" t="str">
            <v>4529</v>
          </cell>
          <cell r="B37" t="str">
            <v>UNC Modification 0619A Protection from ratchet charges for daily read customers with AQ of 73,200kWh and below
MOD0619A</v>
          </cell>
          <cell r="C37" t="str">
            <v>0.5 Change Proposal awaiting MOD approval (ROM complete)</v>
          </cell>
          <cell r="D37">
            <v>43082</v>
          </cell>
          <cell r="E37" t="str">
            <v>0. ROM in progress
0.5 Change Proposal awaiting MOD approval (ROM complete)</v>
          </cell>
          <cell r="F37" t="str">
            <v>The proposal seeks to restrict the charging element of the DM ratchet regime to customers with an AQ of 73,200kWh or above, therefore offering protection from ratchet charges for customers under this threshold who opt to become DM.
To assess optimal scop</v>
          </cell>
          <cell r="G37" t="b">
            <v>0</v>
          </cell>
          <cell r="H37"/>
          <cell r="I37">
            <v>43048</v>
          </cell>
          <cell r="K37">
            <v>43374</v>
          </cell>
          <cell r="L37" t="b">
            <v>0</v>
          </cell>
          <cell r="M37"/>
          <cell r="N37"/>
          <cell r="O37"/>
          <cell r="P37" t="str">
            <v>Steve Ganney</v>
          </cell>
          <cell r="Q37"/>
          <cell r="R37"/>
          <cell r="S37" t="str">
            <v>Padmini Duvvuri</v>
          </cell>
          <cell r="T37" t="str">
            <v>CP</v>
          </cell>
          <cell r="U37" t="str">
            <v>LIVE</v>
          </cell>
          <cell r="V37" t="b">
            <v>0</v>
          </cell>
          <cell r="X37"/>
          <cell r="AD37"/>
          <cell r="AF37"/>
          <cell r="AN37"/>
          <cell r="AR37"/>
          <cell r="AS37"/>
          <cell r="AZ37"/>
          <cell r="BB37"/>
          <cell r="BC37"/>
          <cell r="BE37" t="b">
            <v>0</v>
          </cell>
          <cell r="BH37">
            <v>43082</v>
          </cell>
          <cell r="BI37">
            <v>43082</v>
          </cell>
          <cell r="BM37"/>
          <cell r="BO37" t="str">
            <v>13/12/17 DC There are three ROMs for this Mod, all were spoken about at ChMC today, they will all be going back to the work group for discussion and one of them will be going ahead in the future.
01/12/17 DC Update from ME Schedule - this ROM has been imp</v>
          </cell>
          <cell r="BQ37"/>
          <cell r="BS37"/>
          <cell r="BU37"/>
          <cell r="BW37"/>
          <cell r="BX37"/>
          <cell r="BZ37"/>
          <cell r="CA37" t="str">
            <v>R &amp; N</v>
          </cell>
          <cell r="CB37" t="str">
            <v>3595</v>
          </cell>
          <cell r="CC37" t="str">
            <v>Project Delivery</v>
          </cell>
          <cell r="CD37" t="str">
            <v>ISU</v>
          </cell>
          <cell r="CE37" t="str">
            <v>Invoicing</v>
          </cell>
          <cell r="CF37" t="str">
            <v>0-30days</v>
          </cell>
          <cell r="CG37" t="b">
            <v>0</v>
          </cell>
          <cell r="CH37"/>
          <cell r="CJ37" t="b">
            <v>0</v>
          </cell>
          <cell r="CK37" t="b">
            <v>0</v>
          </cell>
          <cell r="CL37" t="b">
            <v>0</v>
          </cell>
          <cell r="CM37"/>
          <cell r="CN37">
            <v>0</v>
          </cell>
          <cell r="CO37"/>
          <cell r="CP37"/>
          <cell r="CQ37" t="b">
            <v>0</v>
          </cell>
          <cell r="CR37" t="b">
            <v>0</v>
          </cell>
          <cell r="CS37" t="str">
            <v>Customer and Consumer</v>
          </cell>
          <cell r="CT37"/>
          <cell r="CU37"/>
          <cell r="CV37" t="str">
            <v>MOD/Ofgem</v>
          </cell>
          <cell r="CW37" t="str">
            <v>All UK Gas Market Participants</v>
          </cell>
          <cell r="CX37" t="b">
            <v>1</v>
          </cell>
          <cell r="CY37" t="b">
            <v>1</v>
          </cell>
          <cell r="CZ37" t="b">
            <v>1</v>
          </cell>
          <cell r="DA37" t="b">
            <v>0</v>
          </cell>
          <cell r="DB37" t="str">
            <v>Service Area 7: NTS Capacity / LDZ Capacity / Commodity / Reconciliation / Ad-Hoc Adjustment and Energy Balancing Invoices</v>
          </cell>
          <cell r="DC37" t="str">
            <v>Two to Five</v>
          </cell>
          <cell r="DD37" t="str">
            <v>Medium</v>
          </cell>
          <cell r="DE37" t="b">
            <v>0</v>
          </cell>
          <cell r="DF37" t="b">
            <v>0</v>
          </cell>
          <cell r="DG37">
            <v>43082</v>
          </cell>
        </row>
        <row r="38">
          <cell r="A38" t="str">
            <v>3667</v>
          </cell>
          <cell r="B38" t="str">
            <v>Provision of Formula Year AQ</v>
          </cell>
          <cell r="C38" t="str">
            <v>2.1. Start-Up Approach In Progress</v>
          </cell>
          <cell r="D38">
            <v>43188</v>
          </cell>
          <cell r="E38" t="str">
            <v>CO-RCVD - 25/10/17
2.1 Start -Up Approach In Progress
97.Xoserve require ChMC sponsorship
4. EQR In-Progress
7. BER/Business Case In Progress
2.1. Start-Up Approach In Progress</v>
          </cell>
          <cell r="F38"/>
          <cell r="G38" t="b">
            <v>0</v>
          </cell>
          <cell r="H38"/>
          <cell r="I38">
            <v>42041</v>
          </cell>
          <cell r="K38">
            <v>43435</v>
          </cell>
          <cell r="L38" t="b">
            <v>0</v>
          </cell>
          <cell r="M38"/>
          <cell r="N38"/>
          <cell r="O38"/>
          <cell r="P38" t="str">
            <v>Emma Smith</v>
          </cell>
          <cell r="Q38"/>
          <cell r="R38"/>
          <cell r="S38" t="str">
            <v>Lee Chambers</v>
          </cell>
          <cell r="T38" t="str">
            <v>CR (Internal)</v>
          </cell>
          <cell r="U38" t="str">
            <v>LIVE</v>
          </cell>
          <cell r="V38" t="b">
            <v>0</v>
          </cell>
          <cell r="X38"/>
          <cell r="AD38"/>
          <cell r="AF38"/>
          <cell r="AN38"/>
          <cell r="AR38"/>
          <cell r="AS38"/>
          <cell r="AZ38"/>
          <cell r="BB38"/>
          <cell r="BC38"/>
          <cell r="BE38" t="b">
            <v>0</v>
          </cell>
          <cell r="BM38"/>
          <cell r="BO38" t="str">
            <v>29/03/2018 DC Emma Smith confirmed at todays ChMC update meeting that she will be putting this onto a CP to send to ChmC meeting April.
28/03 - RP spoke to Tom Lineham who advised that this change was descoped from R3 at DSG 05/03. 
07/03/2018 DC This ch</v>
          </cell>
          <cell r="BQ38"/>
          <cell r="BS38"/>
          <cell r="BU38"/>
          <cell r="BW38"/>
          <cell r="BX38"/>
          <cell r="BY38">
            <v>99</v>
          </cell>
          <cell r="BZ38" t="str">
            <v>UKLP IADBI071</v>
          </cell>
          <cell r="CA38" t="str">
            <v>R &amp; N</v>
          </cell>
          <cell r="CB38"/>
          <cell r="CC38" t="str">
            <v>Project Delivery</v>
          </cell>
          <cell r="CD38" t="str">
            <v>ISU</v>
          </cell>
          <cell r="CE38" t="str">
            <v>SPA</v>
          </cell>
          <cell r="CF38" t="str">
            <v>31-100days</v>
          </cell>
          <cell r="CG38" t="b">
            <v>0</v>
          </cell>
          <cell r="CH38"/>
          <cell r="CJ38" t="b">
            <v>1</v>
          </cell>
          <cell r="CK38" t="b">
            <v>0</v>
          </cell>
          <cell r="CL38" t="b">
            <v>1</v>
          </cell>
          <cell r="CM38"/>
          <cell r="CO38"/>
          <cell r="CP38"/>
          <cell r="CQ38" t="b">
            <v>0</v>
          </cell>
          <cell r="CR38" t="b">
            <v>0</v>
          </cell>
          <cell r="CS38" t="str">
            <v>Customer and Consumer</v>
          </cell>
          <cell r="CT38"/>
          <cell r="CU38"/>
          <cell r="CV38" t="str">
            <v>Xoserve Internal CR (business improvement initiative)</v>
          </cell>
          <cell r="CW38"/>
          <cell r="CX38" t="b">
            <v>0</v>
          </cell>
          <cell r="CY38" t="b">
            <v>0</v>
          </cell>
          <cell r="CZ38" t="b">
            <v>0</v>
          </cell>
          <cell r="DA38" t="b">
            <v>0</v>
          </cell>
          <cell r="DB38"/>
          <cell r="DC38"/>
          <cell r="DD38"/>
          <cell r="DE38" t="b">
            <v>0</v>
          </cell>
          <cell r="DF38" t="b">
            <v>0</v>
          </cell>
          <cell r="DH38">
            <v>43138</v>
          </cell>
        </row>
        <row r="39">
          <cell r="A39" t="str">
            <v>4513</v>
          </cell>
          <cell r="B39" t="str">
            <v>Change to validation of address fields</v>
          </cell>
          <cell r="C39" t="str">
            <v>11. Change In Delivery</v>
          </cell>
          <cell r="D39">
            <v>43111</v>
          </cell>
          <cell r="E39" t="str">
            <v>CO-RCVD 25/10/2017
Moved from CO-RCVD to 2.1 Start up Approach in progress 08/11/2017
7. BER/Business Case in Progress
10. BER/Business Case Awaiting ChMC Approval</v>
          </cell>
          <cell r="F39" t="str">
            <v>Address amendments and M number creations are processed using CMS Contacts: ADD and UNC. CMS will validate the submitted address against its data. If the address submitted is the same as the address held for 5 mandatory fields - Since the onboarding of iG</v>
          </cell>
          <cell r="G39" t="b">
            <v>0</v>
          </cell>
          <cell r="H39"/>
          <cell r="I39">
            <v>43033</v>
          </cell>
          <cell r="K39">
            <v>43280</v>
          </cell>
          <cell r="L39" t="b">
            <v>0</v>
          </cell>
          <cell r="M39"/>
          <cell r="N39"/>
          <cell r="O39"/>
          <cell r="P39" t="str">
            <v>Richard Cresswell</v>
          </cell>
          <cell r="Q39" t="str">
            <v>ICAF 25/10/2017</v>
          </cell>
          <cell r="R39"/>
          <cell r="S39" t="str">
            <v>Christina Francis</v>
          </cell>
          <cell r="T39" t="str">
            <v>CR (Internal)</v>
          </cell>
          <cell r="U39" t="str">
            <v>LIVE</v>
          </cell>
          <cell r="V39" t="b">
            <v>0</v>
          </cell>
          <cell r="X39"/>
          <cell r="AD39"/>
          <cell r="AF39"/>
          <cell r="AN39"/>
          <cell r="AR39"/>
          <cell r="AS39"/>
          <cell r="AZ39"/>
          <cell r="BB39"/>
          <cell r="BC39"/>
          <cell r="BE39" t="b">
            <v>0</v>
          </cell>
          <cell r="BH39">
            <v>43280</v>
          </cell>
          <cell r="BM39"/>
          <cell r="BO39" t="str">
            <v>11/01/2018 Julie B - BER approved at Jan 2018 ChMC. ChMC have requested that a more detailed design be carried out for this XRN as part of R2.
28/11/2017 DC Confirmation from Emma Smith to say this change has been included to the scope of R2 as per the C</v>
          </cell>
          <cell r="BQ39"/>
          <cell r="BS39"/>
          <cell r="BU39"/>
          <cell r="BW39"/>
          <cell r="BX39"/>
          <cell r="BY39">
            <v>2</v>
          </cell>
          <cell r="BZ39" t="str">
            <v>UKLP IADBI359</v>
          </cell>
          <cell r="CA39" t="str">
            <v>R &amp; N</v>
          </cell>
          <cell r="CB39"/>
          <cell r="CC39" t="str">
            <v>Project Delivery</v>
          </cell>
          <cell r="CD39" t="str">
            <v>CMS</v>
          </cell>
          <cell r="CE39" t="str">
            <v>Other</v>
          </cell>
          <cell r="CF39" t="str">
            <v>31-100days</v>
          </cell>
          <cell r="CG39" t="b">
            <v>0</v>
          </cell>
          <cell r="CH39"/>
          <cell r="CJ39" t="b">
            <v>0</v>
          </cell>
          <cell r="CK39" t="b">
            <v>0</v>
          </cell>
          <cell r="CL39" t="b">
            <v>0</v>
          </cell>
          <cell r="CM39"/>
          <cell r="CO39"/>
          <cell r="CP39"/>
          <cell r="CQ39" t="b">
            <v>0</v>
          </cell>
          <cell r="CR39" t="b">
            <v>0</v>
          </cell>
          <cell r="CS39"/>
          <cell r="CT39"/>
          <cell r="CU39"/>
          <cell r="CV39"/>
          <cell r="CW39"/>
          <cell r="CX39" t="b">
            <v>0</v>
          </cell>
          <cell r="CY39" t="b">
            <v>0</v>
          </cell>
          <cell r="CZ39" t="b">
            <v>0</v>
          </cell>
          <cell r="DA39" t="b">
            <v>0</v>
          </cell>
          <cell r="DB39"/>
          <cell r="DC39"/>
          <cell r="DD39"/>
          <cell r="DE39" t="b">
            <v>0</v>
          </cell>
          <cell r="DF39" t="b">
            <v>0</v>
          </cell>
          <cell r="DG39">
            <v>43019</v>
          </cell>
          <cell r="DH39">
            <v>43019</v>
          </cell>
          <cell r="DJ39">
            <v>43110</v>
          </cell>
        </row>
        <row r="40">
          <cell r="A40" t="str">
            <v>COR2583</v>
          </cell>
          <cell r="B40" t="str">
            <v>Theft of Gas &amp; Illegal Connections Production of process flow &amp; 'swim lane' diagrams</v>
          </cell>
          <cell r="C40" t="str">
            <v>99. Change Cancelled</v>
          </cell>
          <cell r="D40">
            <v>41450</v>
          </cell>
          <cell r="E40" t="str">
            <v>CO RCVD 13/03/2012,EQ PNDG 21/03/2012,EQ PROD 27/03/2012,EQ CLSD 25/06/2013</v>
          </cell>
          <cell r="F40" t="str">
            <v xml:space="preserve">NGD is conducting extensive internal policy, process and procedural development work with an objective of ensuring that it is fully compliant with its GT Licence obligations concerning the investigation and recovery of costs associated with theft of gas. </v>
          </cell>
          <cell r="G40" t="b">
            <v>0</v>
          </cell>
          <cell r="H40"/>
          <cell r="I40">
            <v>40981</v>
          </cell>
          <cell r="J40">
            <v>40995</v>
          </cell>
          <cell r="L40" t="b">
            <v>0</v>
          </cell>
          <cell r="M40" t="str">
            <v>NNW</v>
          </cell>
          <cell r="N40" t="str">
            <v>NGD</v>
          </cell>
          <cell r="O40" t="str">
            <v>Alan Raper</v>
          </cell>
          <cell r="P40" t="str">
            <v>Alan Raper</v>
          </cell>
          <cell r="Q40" t="str">
            <v>Workload Meeting 21/03/12</v>
          </cell>
          <cell r="R40" t="str">
            <v>Dave Ackers</v>
          </cell>
          <cell r="S40"/>
          <cell r="T40" t="str">
            <v>CO</v>
          </cell>
          <cell r="U40" t="str">
            <v>CLOSED</v>
          </cell>
          <cell r="V40" t="b">
            <v>1</v>
          </cell>
          <cell r="X40"/>
          <cell r="Y40">
            <v>40995</v>
          </cell>
          <cell r="AD40"/>
          <cell r="AF40" t="str">
            <v>CLSD</v>
          </cell>
          <cell r="AG40">
            <v>41450</v>
          </cell>
          <cell r="AN40"/>
          <cell r="AR40"/>
          <cell r="AS40"/>
          <cell r="AZ40"/>
          <cell r="BB40"/>
          <cell r="BC40"/>
          <cell r="BE40" t="b">
            <v>0</v>
          </cell>
          <cell r="BF40">
            <v>5</v>
          </cell>
          <cell r="BM40"/>
          <cell r="BO40" t="str">
            <v>25/06/13 KB - Note received from Alan authorising closure as request was superseded.   
24/06/13 KB - Note sent to Alan requesting update. 
11/03/13 KB - 07/03/13 KB - Based on update provided by Dave Ackers / Lee Jackson, email sent to Alan Raper seeking</v>
          </cell>
          <cell r="BQ40"/>
          <cell r="BS40"/>
          <cell r="BU40"/>
          <cell r="BW40"/>
          <cell r="BX40"/>
          <cell r="BZ40"/>
          <cell r="CA40"/>
          <cell r="CB40"/>
          <cell r="CC40"/>
          <cell r="CD40"/>
          <cell r="CE40"/>
          <cell r="CF40"/>
          <cell r="CG40" t="b">
            <v>0</v>
          </cell>
          <cell r="CH40"/>
          <cell r="CJ40" t="b">
            <v>0</v>
          </cell>
          <cell r="CK40" t="b">
            <v>0</v>
          </cell>
          <cell r="CL40" t="b">
            <v>0</v>
          </cell>
          <cell r="CM40"/>
          <cell r="CO40"/>
          <cell r="CP40"/>
          <cell r="CQ40" t="b">
            <v>0</v>
          </cell>
          <cell r="CR40" t="b">
            <v>0</v>
          </cell>
          <cell r="CS40"/>
          <cell r="CT40"/>
          <cell r="CU40"/>
          <cell r="CV40"/>
          <cell r="CW40"/>
          <cell r="CX40" t="b">
            <v>0</v>
          </cell>
          <cell r="CY40" t="b">
            <v>0</v>
          </cell>
          <cell r="CZ40" t="b">
            <v>0</v>
          </cell>
          <cell r="DA40" t="b">
            <v>0</v>
          </cell>
          <cell r="DB40"/>
          <cell r="DC40"/>
          <cell r="DD40"/>
          <cell r="DE40" t="b">
            <v>0</v>
          </cell>
          <cell r="DF40" t="b">
            <v>0</v>
          </cell>
        </row>
        <row r="41">
          <cell r="A41" t="str">
            <v>COR2590</v>
          </cell>
          <cell r="B41" t="str">
            <v>Adding the Sub_Building_Name field to the SGN GSR Report</v>
          </cell>
          <cell r="C41" t="str">
            <v>99. Change Cancelled</v>
          </cell>
          <cell r="D41">
            <v>41415</v>
          </cell>
          <cell r="E41" t="str">
            <v>CO RCVD 20/03/2012,EQ PNDG 21/03/2012,EQ PROD 19/04/2012,EQ SENT 08/05/2012,BE RCVD 08/05/2012,BE PNDG 08/05/2012,BE PROD 08/05/2012,EQ SENT 08/05/2012,BE PROD 08/05/2012,BE SENT 08/06/2012,BE CLSD 21/05/2013</v>
          </cell>
          <cell r="F41" t="str">
            <v>Change to add the "Sub_Building_Name" field to the SGN GSR Report</v>
          </cell>
          <cell r="G41" t="b">
            <v>0</v>
          </cell>
          <cell r="H41"/>
          <cell r="I41">
            <v>40988</v>
          </cell>
          <cell r="J41">
            <v>41018</v>
          </cell>
          <cell r="L41" t="b">
            <v>0</v>
          </cell>
          <cell r="M41" t="str">
            <v>NNW</v>
          </cell>
          <cell r="N41" t="str">
            <v>SGN</v>
          </cell>
          <cell r="O41" t="str">
            <v>Joel Martin</v>
          </cell>
          <cell r="P41" t="str">
            <v>Joel Martin</v>
          </cell>
          <cell r="Q41" t="str">
            <v>Workload Meeting 21/03/12</v>
          </cell>
          <cell r="R41"/>
          <cell r="S41" t="str">
            <v>Lorraine Cave</v>
          </cell>
          <cell r="T41" t="str">
            <v>CO</v>
          </cell>
          <cell r="U41" t="str">
            <v>CLOSED</v>
          </cell>
          <cell r="V41" t="b">
            <v>1</v>
          </cell>
          <cell r="X41" t="str">
            <v>Julie Smart</v>
          </cell>
          <cell r="Y41">
            <v>41018</v>
          </cell>
          <cell r="Z41">
            <v>41037</v>
          </cell>
          <cell r="AA41">
            <v>41037</v>
          </cell>
          <cell r="AB41">
            <v>41037</v>
          </cell>
          <cell r="AD41"/>
          <cell r="AE41">
            <v>41129</v>
          </cell>
          <cell r="AF41" t="str">
            <v>SENT</v>
          </cell>
          <cell r="AG41">
            <v>41037</v>
          </cell>
          <cell r="AH41">
            <v>41037</v>
          </cell>
          <cell r="AI41">
            <v>41051</v>
          </cell>
          <cell r="AJ41">
            <v>41051</v>
          </cell>
          <cell r="AK41">
            <v>41073</v>
          </cell>
          <cell r="AL41">
            <v>41073</v>
          </cell>
          <cell r="AM41">
            <v>41068</v>
          </cell>
          <cell r="AN41" t="str">
            <v>Pre Sanction Review Meeting 06/06/12</v>
          </cell>
          <cell r="AO41">
            <v>41162</v>
          </cell>
          <cell r="AR41"/>
          <cell r="AS41" t="str">
            <v>CLSD</v>
          </cell>
          <cell r="AT41">
            <v>41415</v>
          </cell>
          <cell r="AZ41"/>
          <cell r="BB41"/>
          <cell r="BC41"/>
          <cell r="BE41" t="b">
            <v>0</v>
          </cell>
          <cell r="BF41">
            <v>5</v>
          </cell>
          <cell r="BM41"/>
          <cell r="BO41" t="str">
            <v>21/05/13 KB - Note received from Joel authorising closure of COR2590. 
10/09/12 KB - Transferred from DT to LC due to change in roles.                                                                              10/04/12 AK - A revised CO was rec'd from J</v>
          </cell>
          <cell r="BQ41"/>
          <cell r="BS41"/>
          <cell r="BU41"/>
          <cell r="BW41"/>
          <cell r="BX41"/>
          <cell r="BZ41"/>
          <cell r="CA41"/>
          <cell r="CB41"/>
          <cell r="CC41"/>
          <cell r="CD41"/>
          <cell r="CE41"/>
          <cell r="CF41"/>
          <cell r="CG41" t="b">
            <v>0</v>
          </cell>
          <cell r="CH41"/>
          <cell r="CJ41" t="b">
            <v>0</v>
          </cell>
          <cell r="CK41" t="b">
            <v>0</v>
          </cell>
          <cell r="CL41" t="b">
            <v>0</v>
          </cell>
          <cell r="CM41"/>
          <cell r="CO41"/>
          <cell r="CP41"/>
          <cell r="CQ41" t="b">
            <v>0</v>
          </cell>
          <cell r="CR41" t="b">
            <v>0</v>
          </cell>
          <cell r="CS41"/>
          <cell r="CT41"/>
          <cell r="CU41"/>
          <cell r="CV41"/>
          <cell r="CW41"/>
          <cell r="CX41" t="b">
            <v>0</v>
          </cell>
          <cell r="CY41" t="b">
            <v>0</v>
          </cell>
          <cell r="CZ41" t="b">
            <v>0</v>
          </cell>
          <cell r="DA41" t="b">
            <v>0</v>
          </cell>
          <cell r="DB41"/>
          <cell r="DC41"/>
          <cell r="DD41"/>
          <cell r="DE41" t="b">
            <v>0</v>
          </cell>
          <cell r="DF41" t="b">
            <v>0</v>
          </cell>
        </row>
        <row r="42">
          <cell r="A42" t="str">
            <v>4542</v>
          </cell>
          <cell r="B42" t="str">
            <v>Changes to the Shipper Portfolio Summary Report (new fields and removal of fields no longer applicable)</v>
          </cell>
          <cell r="C42" t="str">
            <v>10. BER Awaiting ChMC Approval</v>
          </cell>
          <cell r="D42">
            <v>43110</v>
          </cell>
          <cell r="E42" t="str">
            <v>1.0 Awaiting ICAF Assignment  24/11/2017
2.2 Awating ME/BICC HLE quote
1.5 Change Proposal out for Shipper Consultation
2.1. Start-Up Approach In Progress
4. EQR In-Progress</v>
          </cell>
          <cell r="F42" t="str">
            <v>Current PSR report was introduced some time back and many of fields supplied are no longer relevant due to industry change i.e. removal of interruptible supply points  (so blank). As Nexus is now implemented the PSR report needs to provide information rel</v>
          </cell>
          <cell r="G42" t="b">
            <v>0</v>
          </cell>
          <cell r="H42"/>
          <cell r="I42">
            <v>43063</v>
          </cell>
          <cell r="K42">
            <v>43405</v>
          </cell>
          <cell r="L42" t="b">
            <v>0</v>
          </cell>
          <cell r="M42"/>
          <cell r="N42"/>
          <cell r="O42" t="str">
            <v>Steve Mulinganie</v>
          </cell>
          <cell r="P42" t="str">
            <v>Emma Smith</v>
          </cell>
          <cell r="Q42"/>
          <cell r="R42"/>
          <cell r="S42" t="str">
            <v>Jo Duncan</v>
          </cell>
          <cell r="T42" t="str">
            <v>CP</v>
          </cell>
          <cell r="U42" t="str">
            <v>LIVE</v>
          </cell>
          <cell r="V42" t="b">
            <v>0</v>
          </cell>
          <cell r="X42"/>
          <cell r="AD42"/>
          <cell r="AF42"/>
          <cell r="AN42"/>
          <cell r="AR42"/>
          <cell r="AS42"/>
          <cell r="AZ42"/>
          <cell r="BB42"/>
          <cell r="BC42"/>
          <cell r="BE42" t="b">
            <v>0</v>
          </cell>
          <cell r="BH42">
            <v>43245</v>
          </cell>
          <cell r="BM42"/>
          <cell r="BO42" t="str">
            <v xml:space="preserve">
03/04/2018 Dc Scanned EAF in config library.
23/03/18 AC- Update from Jo, going to the April ChMC. 
21/03/2018 DC Email from Emma Smith to request the CP title be changed to " Changes to the Shipper Portfolio Summary Report (new fields and removal of f</v>
          </cell>
          <cell r="BQ42"/>
          <cell r="BS42"/>
          <cell r="BU42"/>
          <cell r="BW42"/>
          <cell r="BX42"/>
          <cell r="BZ42"/>
          <cell r="CA42" t="str">
            <v>Data Office</v>
          </cell>
          <cell r="CB42" t="str">
            <v>XO3605</v>
          </cell>
          <cell r="CC42" t="str">
            <v>Project Delivery</v>
          </cell>
          <cell r="CD42" t="str">
            <v>BW</v>
          </cell>
          <cell r="CE42" t="str">
            <v>Other</v>
          </cell>
          <cell r="CF42" t="str">
            <v>0-30 days</v>
          </cell>
          <cell r="CG42" t="b">
            <v>1</v>
          </cell>
          <cell r="CH42" t="str">
            <v>Xoserve</v>
          </cell>
          <cell r="CI42">
            <v>43495</v>
          </cell>
          <cell r="CJ42" t="b">
            <v>0</v>
          </cell>
          <cell r="CK42" t="b">
            <v>0</v>
          </cell>
          <cell r="CL42" t="b">
            <v>0</v>
          </cell>
          <cell r="CM42"/>
          <cell r="CN42">
            <v>0</v>
          </cell>
          <cell r="CO42" t="str">
            <v>Provides relevant and useful information to the industry.</v>
          </cell>
          <cell r="CP42" t="str">
            <v>Medium</v>
          </cell>
          <cell r="CQ42" t="b">
            <v>0</v>
          </cell>
          <cell r="CR42" t="b">
            <v>0</v>
          </cell>
          <cell r="CS42"/>
          <cell r="CT42" t="str">
            <v>Monthly</v>
          </cell>
          <cell r="CU42" t="str">
            <v>One</v>
          </cell>
          <cell r="CV42" t="str">
            <v>ChMC endorsed Change Proposal</v>
          </cell>
          <cell r="CW42" t="str">
            <v>One Market Participant</v>
          </cell>
          <cell r="CX42" t="b">
            <v>1</v>
          </cell>
          <cell r="CY42" t="b">
            <v>0</v>
          </cell>
          <cell r="CZ42" t="b">
            <v>0</v>
          </cell>
          <cell r="DA42" t="b">
            <v>0</v>
          </cell>
          <cell r="DB42" t="str">
            <v>Service Area 18: Provision of User Reports and Information</v>
          </cell>
          <cell r="DC42" t="str">
            <v>One</v>
          </cell>
          <cell r="DD42" t="str">
            <v>Low</v>
          </cell>
          <cell r="DE42" t="b">
            <v>0</v>
          </cell>
          <cell r="DF42" t="b">
            <v>0</v>
          </cell>
          <cell r="DG42">
            <v>43110</v>
          </cell>
        </row>
        <row r="43">
          <cell r="A43" t="str">
            <v>4543</v>
          </cell>
          <cell r="B43" t="str">
            <v>UNC Modification 0636 - - Updating the parameters for the NTS Optional Commodity Charge</v>
          </cell>
          <cell r="C43" t="str">
            <v>0.5 Change Proposal awaiting MOD approval (ROM complete)</v>
          </cell>
          <cell r="D43">
            <v>43082</v>
          </cell>
          <cell r="E43" t="str">
            <v>0. ROM In-Progress 28/11/2017
0.5 Change Proposal awaiting MOD approval (ROM complete)</v>
          </cell>
          <cell r="F43" t="str">
            <v>Mod 0636 Solution (Section 5)
The proposal requires a change to the charging methodology contained within Section Y (3.5 NTS Optional Commodity Rate) and Section B3.12.10(b) of the UNC.
The parameters of the NTS Optional Commodity charge formula are deriv</v>
          </cell>
          <cell r="G43" t="b">
            <v>0</v>
          </cell>
          <cell r="H43"/>
          <cell r="I43">
            <v>43067</v>
          </cell>
          <cell r="K43">
            <v>43252</v>
          </cell>
          <cell r="L43" t="b">
            <v>0</v>
          </cell>
          <cell r="M43"/>
          <cell r="N43"/>
          <cell r="O43" t="str">
            <v>Debra Hawkin</v>
          </cell>
          <cell r="P43" t="str">
            <v>Debra Hawkin</v>
          </cell>
          <cell r="Q43"/>
          <cell r="R43"/>
          <cell r="S43" t="str">
            <v>Padmini Duvvuri</v>
          </cell>
          <cell r="T43" t="str">
            <v>CP</v>
          </cell>
          <cell r="U43" t="str">
            <v>LIVE</v>
          </cell>
          <cell r="V43" t="b">
            <v>0</v>
          </cell>
          <cell r="W43">
            <v>43082</v>
          </cell>
          <cell r="X43"/>
          <cell r="AD43"/>
          <cell r="AF43"/>
          <cell r="AN43"/>
          <cell r="AR43"/>
          <cell r="AS43"/>
          <cell r="AZ43"/>
          <cell r="BB43"/>
          <cell r="BC43"/>
          <cell r="BE43" t="b">
            <v>0</v>
          </cell>
          <cell r="BH43">
            <v>43080</v>
          </cell>
          <cell r="BI43">
            <v>43082</v>
          </cell>
          <cell r="BM43"/>
          <cell r="BO43" t="str">
            <v>13/12/2017 DC This Mod was discussed at ChMC meeting today, Steve Ganney talked the group through the ROM it will now go to work group for a discussion as to when the CP will be submitted.
12/12/17 DC ROM response received today and sent to  Debra Hawkins</v>
          </cell>
          <cell r="BQ43"/>
          <cell r="BS43"/>
          <cell r="BU43"/>
          <cell r="BW43"/>
          <cell r="BX43"/>
          <cell r="BY43">
            <v>50</v>
          </cell>
          <cell r="BZ43"/>
          <cell r="CA43" t="str">
            <v>R &amp; N</v>
          </cell>
          <cell r="CB43"/>
          <cell r="CC43" t="str">
            <v>Project Delivery</v>
          </cell>
          <cell r="CD43" t="str">
            <v>ISU</v>
          </cell>
          <cell r="CE43" t="str">
            <v>Reads</v>
          </cell>
          <cell r="CF43" t="str">
            <v>0-30days</v>
          </cell>
          <cell r="CG43" t="b">
            <v>0</v>
          </cell>
          <cell r="CH43"/>
          <cell r="CJ43" t="b">
            <v>0</v>
          </cell>
          <cell r="CK43" t="b">
            <v>0</v>
          </cell>
          <cell r="CL43" t="b">
            <v>0</v>
          </cell>
          <cell r="CM43"/>
          <cell r="CN43">
            <v>0</v>
          </cell>
          <cell r="CO43"/>
          <cell r="CP43"/>
          <cell r="CQ43" t="b">
            <v>0</v>
          </cell>
          <cell r="CR43" t="b">
            <v>0</v>
          </cell>
          <cell r="CS43"/>
          <cell r="CT43"/>
          <cell r="CU43"/>
          <cell r="CV43" t="str">
            <v>MOD/Ofgem</v>
          </cell>
          <cell r="CW43" t="str">
            <v>All UK Gas Market Participants</v>
          </cell>
          <cell r="CX43" t="b">
            <v>1</v>
          </cell>
          <cell r="CY43" t="b">
            <v>1</v>
          </cell>
          <cell r="CZ43" t="b">
            <v>0</v>
          </cell>
          <cell r="DA43" t="b">
            <v>0</v>
          </cell>
          <cell r="DB43" t="str">
            <v>Service Area 7: NTS Capacity / LDZ Capacity / Commodity / Reconciliation / Ad-Hoc Adjustment and Energy Balancing Invoices</v>
          </cell>
          <cell r="DC43" t="str">
            <v>Two to Five</v>
          </cell>
          <cell r="DD43" t="str">
            <v>Medium</v>
          </cell>
          <cell r="DE43" t="b">
            <v>0</v>
          </cell>
          <cell r="DF43" t="b">
            <v>0</v>
          </cell>
        </row>
        <row r="44">
          <cell r="A44" t="str">
            <v>4485</v>
          </cell>
          <cell r="B44" t="str">
            <v>Nomination referral report</v>
          </cell>
          <cell r="C44" t="str">
            <v>98. Xoserve Propose Change Not Required</v>
          </cell>
          <cell r="D44">
            <v>43038</v>
          </cell>
          <cell r="E44" t="str">
            <v>CO-RCVD 30/10/2017
Moved from CO-RCVD to 2.1 Start Up Approach in Progress 09/11/2017</v>
          </cell>
          <cell r="F44"/>
          <cell r="G44" t="b">
            <v>0</v>
          </cell>
          <cell r="H44"/>
          <cell r="I44">
            <v>42891</v>
          </cell>
          <cell r="L44" t="b">
            <v>0</v>
          </cell>
          <cell r="M44"/>
          <cell r="N44"/>
          <cell r="O44"/>
          <cell r="P44" t="str">
            <v>Emma Smith</v>
          </cell>
          <cell r="Q44"/>
          <cell r="R44"/>
          <cell r="S44" t="str">
            <v>Padmini Duvvuri</v>
          </cell>
          <cell r="T44" t="str">
            <v>CR (Internal)</v>
          </cell>
          <cell r="U44" t="str">
            <v>CLOSED</v>
          </cell>
          <cell r="V44" t="b">
            <v>0</v>
          </cell>
          <cell r="X44"/>
          <cell r="AD44"/>
          <cell r="AF44"/>
          <cell r="AN44"/>
          <cell r="AR44"/>
          <cell r="AS44"/>
          <cell r="AZ44"/>
          <cell r="BB44"/>
          <cell r="BC44"/>
          <cell r="BE44" t="b">
            <v>0</v>
          </cell>
          <cell r="BM44"/>
          <cell r="BO44" t="str">
            <v xml:space="preserve">13/12/17 - Julie B - Bhupinder Basra confirmed that we can cancel Nomination Referral Report CR XRN4485, this is no longer required as CR 272 has been delivered as part of Future Release 1.1.
11/12/17 DC  This change is a duplicate of 4380.  The work is </v>
          </cell>
          <cell r="BQ44"/>
          <cell r="BS44"/>
          <cell r="BU44"/>
          <cell r="BW44"/>
          <cell r="BX44"/>
          <cell r="BY44">
            <v>50</v>
          </cell>
          <cell r="BZ44" t="str">
            <v>UKLP IADBI337</v>
          </cell>
          <cell r="CA44" t="str">
            <v>R &amp; N</v>
          </cell>
          <cell r="CB44"/>
          <cell r="CC44" t="str">
            <v>Project Delivery</v>
          </cell>
          <cell r="CD44"/>
          <cell r="CE44"/>
          <cell r="CF44"/>
          <cell r="CG44" t="b">
            <v>0</v>
          </cell>
          <cell r="CH44"/>
          <cell r="CJ44" t="b">
            <v>0</v>
          </cell>
          <cell r="CK44" t="b">
            <v>0</v>
          </cell>
          <cell r="CL44" t="b">
            <v>0</v>
          </cell>
          <cell r="CM44"/>
          <cell r="CO44"/>
          <cell r="CP44"/>
          <cell r="CQ44" t="b">
            <v>0</v>
          </cell>
          <cell r="CR44" t="b">
            <v>0</v>
          </cell>
          <cell r="CS44"/>
          <cell r="CT44"/>
          <cell r="CU44"/>
          <cell r="CV44"/>
          <cell r="CW44"/>
          <cell r="CX44" t="b">
            <v>0</v>
          </cell>
          <cell r="CY44" t="b">
            <v>0</v>
          </cell>
          <cell r="CZ44" t="b">
            <v>0</v>
          </cell>
          <cell r="DA44" t="b">
            <v>0</v>
          </cell>
          <cell r="DB44"/>
          <cell r="DC44"/>
          <cell r="DD44"/>
          <cell r="DE44" t="b">
            <v>0</v>
          </cell>
          <cell r="DF44" t="b">
            <v>0</v>
          </cell>
        </row>
        <row r="45">
          <cell r="A45" t="str">
            <v>COR3402</v>
          </cell>
          <cell r="B45" t="str">
            <v>Reporting Registration Status</v>
          </cell>
          <cell r="C45" t="str">
            <v>100. Change Completed</v>
          </cell>
          <cell r="D45">
            <v>41942</v>
          </cell>
          <cell r="E45" t="str">
            <v>CO-RCVD 27/05/2014
EQ-PROD 09/06/2014
EQ-SENT 30/06/2014
BE-RCVD 02/07/2014
BE-PROD 02/07/2014
BE-SENT 22/07/2014
CA-RCVD 25/07/2014 
SN-PROD 07/08/2014
PD-PROD 15/08/2014
PD-IMPD 12/09/2014
PD-SENT 21/10/2014
PD-CLSD 30/10/2014</v>
          </cell>
          <cell r="F45" t="str">
            <v>Weekly report required to update Transporter of registration status of Meter Point Reference Numbers where the new supplies were substantially completed in the previous 6 months.  
This change covers Transporter obligations to eliminate root causes of Shi</v>
          </cell>
          <cell r="G45" t="b">
            <v>0</v>
          </cell>
          <cell r="H45"/>
          <cell r="I45">
            <v>41786</v>
          </cell>
          <cell r="J45">
            <v>41799</v>
          </cell>
          <cell r="L45" t="b">
            <v>1</v>
          </cell>
          <cell r="M45" t="str">
            <v>NNW</v>
          </cell>
          <cell r="N45" t="str">
            <v>SGN</v>
          </cell>
          <cell r="O45" t="str">
            <v>Colin Thomson</v>
          </cell>
          <cell r="P45" t="str">
            <v>Colin Thomson</v>
          </cell>
          <cell r="Q45" t="str">
            <v>ICAF Meeting 28/05/14</v>
          </cell>
          <cell r="R45" t="str">
            <v>Dave Ackers</v>
          </cell>
          <cell r="S45" t="str">
            <v>Lorraine Cave</v>
          </cell>
          <cell r="T45" t="str">
            <v>CO</v>
          </cell>
          <cell r="U45" t="str">
            <v>COMPLETE</v>
          </cell>
          <cell r="V45" t="b">
            <v>1</v>
          </cell>
          <cell r="W45">
            <v>41942</v>
          </cell>
          <cell r="X45" t="str">
            <v>Nita Patel / Sue Broadbent</v>
          </cell>
          <cell r="Y45">
            <v>41799</v>
          </cell>
          <cell r="Z45">
            <v>41820</v>
          </cell>
          <cell r="AD45"/>
          <cell r="AF45" t="str">
            <v>SENT</v>
          </cell>
          <cell r="AG45">
            <v>41820</v>
          </cell>
          <cell r="AH45">
            <v>41822</v>
          </cell>
          <cell r="AI45">
            <v>41835</v>
          </cell>
          <cell r="AJ45">
            <v>41835</v>
          </cell>
          <cell r="AK45">
            <v>41844</v>
          </cell>
          <cell r="AM45">
            <v>41842</v>
          </cell>
          <cell r="AN45" t="str">
            <v>Pre Sanction Review Meeting 22/07/14</v>
          </cell>
          <cell r="AO45">
            <v>41934</v>
          </cell>
          <cell r="AP45">
            <v>3168</v>
          </cell>
          <cell r="AR45"/>
          <cell r="AS45" t="str">
            <v>SENT</v>
          </cell>
          <cell r="AT45">
            <v>41842</v>
          </cell>
          <cell r="AU45">
            <v>41845</v>
          </cell>
          <cell r="AV45">
            <v>41859</v>
          </cell>
          <cell r="AW45">
            <v>41858</v>
          </cell>
          <cell r="AZ45"/>
          <cell r="BB45"/>
          <cell r="BC45" t="str">
            <v>PROD</v>
          </cell>
          <cell r="BD45">
            <v>41845</v>
          </cell>
          <cell r="BE45" t="b">
            <v>0</v>
          </cell>
          <cell r="BF45">
            <v>5</v>
          </cell>
          <cell r="BG45">
            <v>41799</v>
          </cell>
          <cell r="BH45">
            <v>41894</v>
          </cell>
          <cell r="BI45">
            <v>41894</v>
          </cell>
          <cell r="BJ45">
            <v>41942</v>
          </cell>
          <cell r="BK45">
            <v>41933</v>
          </cell>
          <cell r="BM45" t="str">
            <v>CLSD</v>
          </cell>
          <cell r="BN45">
            <v>41942</v>
          </cell>
          <cell r="BO45" t="str">
            <v>15/08/14 KB - Email received from Colin Thomson approving  non delivery of a SN.  Moved to PD-PROD
13/08 KB - /Proposal to progress straight to report delivery without a SN.  Awaiting approval from Colin.   
01/07/14 KB BEO date received set at 02/07 due</v>
          </cell>
          <cell r="BQ45"/>
          <cell r="BS45"/>
          <cell r="BU45"/>
          <cell r="BW45"/>
          <cell r="BX45"/>
          <cell r="BZ45"/>
          <cell r="CA45"/>
          <cell r="CB45"/>
          <cell r="CC45"/>
          <cell r="CD45"/>
          <cell r="CE45"/>
          <cell r="CF45"/>
          <cell r="CG45" t="b">
            <v>0</v>
          </cell>
          <cell r="CH45"/>
          <cell r="CJ45" t="b">
            <v>0</v>
          </cell>
          <cell r="CK45" t="b">
            <v>0</v>
          </cell>
          <cell r="CL45" t="b">
            <v>0</v>
          </cell>
          <cell r="CM45"/>
          <cell r="CO45"/>
          <cell r="CP45"/>
          <cell r="CQ45" t="b">
            <v>0</v>
          </cell>
          <cell r="CR45" t="b">
            <v>0</v>
          </cell>
          <cell r="CS45"/>
          <cell r="CT45"/>
          <cell r="CU45"/>
          <cell r="CV45"/>
          <cell r="CW45"/>
          <cell r="CX45" t="b">
            <v>0</v>
          </cell>
          <cell r="CY45" t="b">
            <v>0</v>
          </cell>
          <cell r="CZ45" t="b">
            <v>0</v>
          </cell>
          <cell r="DA45" t="b">
            <v>0</v>
          </cell>
          <cell r="DB45"/>
          <cell r="DC45"/>
          <cell r="DD45"/>
          <cell r="DE45" t="b">
            <v>0</v>
          </cell>
          <cell r="DF45" t="b">
            <v>0</v>
          </cell>
        </row>
        <row r="46">
          <cell r="A46" t="str">
            <v>COR1000.11</v>
          </cell>
          <cell r="B46" t="str">
            <v>XP1 Replacement</v>
          </cell>
          <cell r="C46" t="str">
            <v>100. Change Completed</v>
          </cell>
          <cell r="D46">
            <v>41835</v>
          </cell>
          <cell r="E46" t="str">
            <v>PD-IMPD 07/01/2014
PD-CLSD 15/07/2014</v>
          </cell>
          <cell r="F46" t="str">
            <v>Delivery of a new contingency solution that will allow all Users to access the Gemini Systems in the scenario where primary access (via the IX network) is not available.
Ensuring that the delivery of an XP1 solution is within the recognised cost boundari</v>
          </cell>
          <cell r="G46" t="b">
            <v>0</v>
          </cell>
          <cell r="H46"/>
          <cell r="I46">
            <v>41299</v>
          </cell>
          <cell r="L46" t="b">
            <v>0</v>
          </cell>
          <cell r="M46"/>
          <cell r="N46"/>
          <cell r="O46"/>
          <cell r="P46"/>
          <cell r="Q46"/>
          <cell r="R46" t="str">
            <v>Chris Fears</v>
          </cell>
          <cell r="S46" t="str">
            <v>Chris Fears</v>
          </cell>
          <cell r="T46" t="str">
            <v>CO</v>
          </cell>
          <cell r="U46" t="str">
            <v>COMPLETE</v>
          </cell>
          <cell r="V46" t="b">
            <v>0</v>
          </cell>
          <cell r="W46">
            <v>41835</v>
          </cell>
          <cell r="X46" t="str">
            <v>Rebecca Russon</v>
          </cell>
          <cell r="AD46"/>
          <cell r="AF46"/>
          <cell r="AN46"/>
          <cell r="AR46"/>
          <cell r="AS46"/>
          <cell r="AZ46"/>
          <cell r="BB46"/>
          <cell r="BC46"/>
          <cell r="BE46" t="b">
            <v>0</v>
          </cell>
          <cell r="BF46">
            <v>7</v>
          </cell>
          <cell r="BH46">
            <v>41646</v>
          </cell>
          <cell r="BI46">
            <v>41646</v>
          </cell>
          <cell r="BM46" t="str">
            <v>CLSD</v>
          </cell>
          <cell r="BN46">
            <v>41835</v>
          </cell>
          <cell r="BO46" t="str">
            <v>29/07/15 Cm: CCN filed in the configuration library
15/07/14 Approved closedown document provided by Rebecca Russon.  Imp date taken from P Plan.</v>
          </cell>
          <cell r="BQ46"/>
          <cell r="BS46"/>
          <cell r="BU46"/>
          <cell r="BW46"/>
          <cell r="BX46"/>
          <cell r="BZ46"/>
          <cell r="CA46"/>
          <cell r="CB46"/>
          <cell r="CC46"/>
          <cell r="CD46"/>
          <cell r="CE46"/>
          <cell r="CF46"/>
          <cell r="CG46" t="b">
            <v>0</v>
          </cell>
          <cell r="CH46"/>
          <cell r="CJ46" t="b">
            <v>0</v>
          </cell>
          <cell r="CK46" t="b">
            <v>0</v>
          </cell>
          <cell r="CL46" t="b">
            <v>0</v>
          </cell>
          <cell r="CM46"/>
          <cell r="CO46"/>
          <cell r="CP46"/>
          <cell r="CQ46" t="b">
            <v>0</v>
          </cell>
          <cell r="CR46" t="b">
            <v>0</v>
          </cell>
          <cell r="CS46"/>
          <cell r="CT46"/>
          <cell r="CU46"/>
          <cell r="CV46"/>
          <cell r="CW46"/>
          <cell r="CX46" t="b">
            <v>0</v>
          </cell>
          <cell r="CY46" t="b">
            <v>0</v>
          </cell>
          <cell r="CZ46" t="b">
            <v>0</v>
          </cell>
          <cell r="DA46" t="b">
            <v>0</v>
          </cell>
          <cell r="DB46"/>
          <cell r="DC46"/>
          <cell r="DD46"/>
          <cell r="DE46" t="b">
            <v>0</v>
          </cell>
          <cell r="DF46" t="b">
            <v>0</v>
          </cell>
        </row>
        <row r="47">
          <cell r="A47" t="str">
            <v>COR2557.1</v>
          </cell>
          <cell r="B47" t="str">
            <v>Revisions to the Metering Charges Pricing Programme - Phase 2</v>
          </cell>
          <cell r="C47" t="str">
            <v>99. Change Cancelled</v>
          </cell>
          <cell r="E47"/>
          <cell r="F47"/>
          <cell r="G47" t="b">
            <v>0</v>
          </cell>
          <cell r="H47"/>
          <cell r="L47" t="b">
            <v>0</v>
          </cell>
          <cell r="M47"/>
          <cell r="N47"/>
          <cell r="O47"/>
          <cell r="P47"/>
          <cell r="Q47"/>
          <cell r="R47"/>
          <cell r="S47" t="str">
            <v>Lorraine Cave</v>
          </cell>
          <cell r="T47" t="str">
            <v>CO</v>
          </cell>
          <cell r="U47" t="str">
            <v>CLOSED</v>
          </cell>
          <cell r="V47" t="b">
            <v>0</v>
          </cell>
          <cell r="W47">
            <v>41822</v>
          </cell>
          <cell r="X47"/>
          <cell r="AD47"/>
          <cell r="AF47"/>
          <cell r="AN47"/>
          <cell r="AR47"/>
          <cell r="AS47"/>
          <cell r="AZ47"/>
          <cell r="BB47"/>
          <cell r="BC47"/>
          <cell r="BE47" t="b">
            <v>0</v>
          </cell>
          <cell r="BM47"/>
          <cell r="BO47"/>
          <cell r="BQ47"/>
          <cell r="BS47"/>
          <cell r="BU47"/>
          <cell r="BW47"/>
          <cell r="BX47"/>
          <cell r="BZ47"/>
          <cell r="CA47"/>
          <cell r="CB47"/>
          <cell r="CC47"/>
          <cell r="CD47"/>
          <cell r="CE47"/>
          <cell r="CF47"/>
          <cell r="CG47" t="b">
            <v>0</v>
          </cell>
          <cell r="CH47"/>
          <cell r="CJ47" t="b">
            <v>0</v>
          </cell>
          <cell r="CK47" t="b">
            <v>0</v>
          </cell>
          <cell r="CL47" t="b">
            <v>0</v>
          </cell>
          <cell r="CM47"/>
          <cell r="CO47"/>
          <cell r="CP47"/>
          <cell r="CQ47" t="b">
            <v>0</v>
          </cell>
          <cell r="CR47" t="b">
            <v>0</v>
          </cell>
          <cell r="CS47"/>
          <cell r="CT47"/>
          <cell r="CU47"/>
          <cell r="CV47"/>
          <cell r="CW47"/>
          <cell r="CX47" t="b">
            <v>0</v>
          </cell>
          <cell r="CY47" t="b">
            <v>0</v>
          </cell>
          <cell r="CZ47" t="b">
            <v>0</v>
          </cell>
          <cell r="DA47" t="b">
            <v>0</v>
          </cell>
          <cell r="DB47"/>
          <cell r="DC47"/>
          <cell r="DD47"/>
          <cell r="DE47" t="b">
            <v>0</v>
          </cell>
          <cell r="DF47" t="b">
            <v>0</v>
          </cell>
        </row>
        <row r="48">
          <cell r="A48" t="str">
            <v>4554</v>
          </cell>
          <cell r="B48" t="str">
            <v>Amendment Invoice validation Reports</v>
          </cell>
          <cell r="C48" t="str">
            <v>11. Change In Delivery</v>
          </cell>
          <cell r="D48">
            <v>43157</v>
          </cell>
          <cell r="E48" t="str">
            <v>1. Awaiting ICAF Assignment
2.2. Awaiting ME/BICC HLE Quote
11. Change In Delivery</v>
          </cell>
          <cell r="F48" t="str">
            <v>As part of the Amendment invoice there is a requirement to build automated reports for the below:
1. Prove that no charges have been created Pre LIS date. The pre LIS check is one that is permanently in the invoice validation (GIVC) due to the annual LI</v>
          </cell>
          <cell r="G48" t="b">
            <v>0</v>
          </cell>
          <cell r="H48"/>
          <cell r="I48">
            <v>43074</v>
          </cell>
          <cell r="K48">
            <v>43281</v>
          </cell>
          <cell r="L48" t="b">
            <v>0</v>
          </cell>
          <cell r="M48"/>
          <cell r="N48"/>
          <cell r="O48"/>
          <cell r="P48" t="str">
            <v>Vicky Spiller</v>
          </cell>
          <cell r="Q48"/>
          <cell r="R48" t="str">
            <v>Lee Foster</v>
          </cell>
          <cell r="S48" t="str">
            <v>Donna Johnson</v>
          </cell>
          <cell r="T48" t="str">
            <v>CR (Internal)</v>
          </cell>
          <cell r="U48" t="str">
            <v>LIVE</v>
          </cell>
          <cell r="V48" t="b">
            <v>0</v>
          </cell>
          <cell r="X48"/>
          <cell r="AD48"/>
          <cell r="AF48"/>
          <cell r="AN48"/>
          <cell r="AR48"/>
          <cell r="AS48"/>
          <cell r="AZ48"/>
          <cell r="BB48"/>
          <cell r="BC48"/>
          <cell r="BE48" t="b">
            <v>0</v>
          </cell>
          <cell r="BH48">
            <v>43281</v>
          </cell>
          <cell r="BM48"/>
          <cell r="BO48" t="str">
            <v>06/04/18 AC- On track 
29/03/18 Julie B - On track
23/03/18 AC- HLE all done, on track for the 30th June 
16/03/18 AC- Implementation end of May. 
09/03/18 AC- On track. 
26/02/2018 DC Email from Vicky Spiller to say she is happy to proceed with optio</v>
          </cell>
          <cell r="BQ48"/>
          <cell r="BS48"/>
          <cell r="BU48"/>
          <cell r="BW48"/>
          <cell r="BX48"/>
          <cell r="BY48">
            <v>50</v>
          </cell>
          <cell r="BZ48"/>
          <cell r="CA48" t="str">
            <v>R &amp; N</v>
          </cell>
          <cell r="CB48" t="str">
            <v>XO3613</v>
          </cell>
          <cell r="CC48" t="str">
            <v>ME</v>
          </cell>
          <cell r="CD48" t="str">
            <v>ISU</v>
          </cell>
          <cell r="CE48" t="str">
            <v>Invoicing</v>
          </cell>
          <cell r="CF48" t="str">
            <v>0-30days</v>
          </cell>
          <cell r="CG48" t="b">
            <v>1</v>
          </cell>
          <cell r="CH48" t="str">
            <v>Xoserve</v>
          </cell>
          <cell r="CI48">
            <v>43800</v>
          </cell>
          <cell r="CJ48" t="b">
            <v>0</v>
          </cell>
          <cell r="CK48" t="b">
            <v>0</v>
          </cell>
          <cell r="CL48" t="b">
            <v>0</v>
          </cell>
          <cell r="CM48"/>
          <cell r="CN48">
            <v>0</v>
          </cell>
          <cell r="CO48"/>
          <cell r="CP48" t="str">
            <v>High</v>
          </cell>
          <cell r="CQ48" t="b">
            <v>0</v>
          </cell>
          <cell r="CR48" t="b">
            <v>0</v>
          </cell>
          <cell r="CS48"/>
          <cell r="CT48" t="str">
            <v>Monthly</v>
          </cell>
          <cell r="CU48" t="str">
            <v>One</v>
          </cell>
          <cell r="CV48" t="str">
            <v>Xoserve Internal CR (business improvement initiative)</v>
          </cell>
          <cell r="CW48" t="str">
            <v>One Market Group</v>
          </cell>
          <cell r="CX48" t="b">
            <v>1</v>
          </cell>
          <cell r="CY48" t="b">
            <v>0</v>
          </cell>
          <cell r="CZ48" t="b">
            <v>0</v>
          </cell>
          <cell r="DA48" t="b">
            <v>0</v>
          </cell>
          <cell r="DB48" t="str">
            <v>Service Area 23: Internal</v>
          </cell>
          <cell r="DC48" t="str">
            <v>None (Xoserve internal initiative)</v>
          </cell>
          <cell r="DD48" t="str">
            <v>Low</v>
          </cell>
          <cell r="DE48" t="b">
            <v>0</v>
          </cell>
          <cell r="DF48" t="b">
            <v>0</v>
          </cell>
        </row>
        <row r="49">
          <cell r="A49" t="str">
            <v>4561</v>
          </cell>
          <cell r="B49" t="str">
            <v>US01 Exception Automation</v>
          </cell>
          <cell r="C49" t="str">
            <v>99. Change Cancelled</v>
          </cell>
          <cell r="D49">
            <v>43087</v>
          </cell>
          <cell r="E49" t="str">
            <v>1. Awaiting ICAF Assignment
2.2. Awaiting ME/BICC HLE Quote
1. Awaiting ICAF Assignment
2.2. Awaiting ME/BICC HLE Quote
99. Change Cancelled</v>
          </cell>
          <cell r="F49" t="str">
            <v>THE USM file (Unique Sites Allocation) is received by SAP-ISU from Gemini on a twice daily basis (approx. 13:00 and after 19:00) every day and contains all allocated energy for Unique Sites (NTS, Telemetered and Shared) over the last 5 days, including any</v>
          </cell>
          <cell r="G49" t="b">
            <v>0</v>
          </cell>
          <cell r="H49"/>
          <cell r="I49">
            <v>43087</v>
          </cell>
          <cell r="K49">
            <v>43190</v>
          </cell>
          <cell r="L49" t="b">
            <v>0</v>
          </cell>
          <cell r="M49"/>
          <cell r="N49"/>
          <cell r="O49"/>
          <cell r="P49" t="str">
            <v>Jo Duncan</v>
          </cell>
          <cell r="Q49"/>
          <cell r="R49" t="str">
            <v>Dean JohnsonSandra Simpson</v>
          </cell>
          <cell r="S49" t="str">
            <v>Donna Johnson</v>
          </cell>
          <cell r="T49" t="str">
            <v>CR (Internal)</v>
          </cell>
          <cell r="U49" t="str">
            <v>CLOSED</v>
          </cell>
          <cell r="V49" t="b">
            <v>0</v>
          </cell>
          <cell r="W49">
            <v>43158</v>
          </cell>
          <cell r="X49"/>
          <cell r="AD49"/>
          <cell r="AF49"/>
          <cell r="AN49"/>
          <cell r="AR49"/>
          <cell r="AS49"/>
          <cell r="AZ49"/>
          <cell r="BB49"/>
          <cell r="BC49"/>
          <cell r="BE49" t="b">
            <v>0</v>
          </cell>
          <cell r="BH49">
            <v>43273</v>
          </cell>
          <cell r="BM49"/>
          <cell r="BO49" t="str">
            <v>27/02/2018 DC Email from Karen Goodwin to request that this change be cancelled, Dean Johnson has confirmed that is no longer required and can be removed from the  ME schedule
26/02/18 AC- Update from ME schedule - HLE to be started on the 14/02/18. 
23/</v>
          </cell>
          <cell r="BQ49"/>
          <cell r="BS49"/>
          <cell r="BU49"/>
          <cell r="BW49"/>
          <cell r="BX49"/>
          <cell r="BY49">
            <v>50</v>
          </cell>
          <cell r="BZ49"/>
          <cell r="CA49" t="str">
            <v>R &amp; N</v>
          </cell>
          <cell r="CB49" t="str">
            <v>XO3618</v>
          </cell>
          <cell r="CC49" t="str">
            <v>ME</v>
          </cell>
          <cell r="CD49" t="str">
            <v>ISU</v>
          </cell>
          <cell r="CE49" t="str">
            <v>Invoicing</v>
          </cell>
          <cell r="CF49" t="str">
            <v>30-60 days</v>
          </cell>
          <cell r="CG49" t="b">
            <v>1</v>
          </cell>
          <cell r="CH49" t="str">
            <v>Xoserve</v>
          </cell>
          <cell r="CI49">
            <v>43190</v>
          </cell>
          <cell r="CJ49" t="b">
            <v>0</v>
          </cell>
          <cell r="CK49" t="b">
            <v>0</v>
          </cell>
          <cell r="CL49" t="b">
            <v>0</v>
          </cell>
          <cell r="CM49"/>
          <cell r="CN49">
            <v>0</v>
          </cell>
          <cell r="CO49" t="str">
            <v>Automating will remove the need for additional resources and associated out of hours contracts being adopted. Early automation before February 2018 would also remove the need for TCS resources to be contracted.</v>
          </cell>
          <cell r="CP49" t="str">
            <v>Medium</v>
          </cell>
          <cell r="CQ49" t="b">
            <v>0</v>
          </cell>
          <cell r="CR49" t="b">
            <v>1</v>
          </cell>
          <cell r="CS49"/>
          <cell r="CT49" t="str">
            <v>Daily</v>
          </cell>
          <cell r="CU49" t="str">
            <v>Five to Ten</v>
          </cell>
          <cell r="CV49" t="str">
            <v>Xoserve Internal CR (business improvement initiative)</v>
          </cell>
          <cell r="CW49" t="str">
            <v>All UK Gas Market Participants</v>
          </cell>
          <cell r="CX49" t="b">
            <v>1</v>
          </cell>
          <cell r="CY49" t="b">
            <v>1</v>
          </cell>
          <cell r="CZ49" t="b">
            <v>1</v>
          </cell>
          <cell r="DA49" t="b">
            <v>1</v>
          </cell>
          <cell r="DB49" t="str">
            <v>Service Area 23: Internal</v>
          </cell>
          <cell r="DC49"/>
          <cell r="DD49" t="str">
            <v>Medium</v>
          </cell>
          <cell r="DE49" t="b">
            <v>0</v>
          </cell>
          <cell r="DF49" t="b">
            <v>1</v>
          </cell>
        </row>
        <row r="50">
          <cell r="A50" t="str">
            <v>4540</v>
          </cell>
          <cell r="B50" t="str">
            <v>Request to use HUDDLE</v>
          </cell>
          <cell r="C50" t="str">
            <v>99. Change Cancelled</v>
          </cell>
          <cell r="D50">
            <v>43060</v>
          </cell>
          <cell r="E50" t="str">
            <v>1. Awaiting ICAF Assignment</v>
          </cell>
          <cell r="F50" t="str">
            <v>Introduce the use of HUDDLE as secure document sharing portal. 
Ofgem would like us to send their large monthly industry files via a secure document sharing portal. 
As soon as possible</v>
          </cell>
          <cell r="G50" t="b">
            <v>0</v>
          </cell>
          <cell r="H50"/>
          <cell r="I50">
            <v>43060</v>
          </cell>
          <cell r="K50">
            <v>43054</v>
          </cell>
          <cell r="L50" t="b">
            <v>0</v>
          </cell>
          <cell r="M50"/>
          <cell r="N50"/>
          <cell r="O50"/>
          <cell r="P50" t="str">
            <v>Emma Partlett</v>
          </cell>
          <cell r="Q50"/>
          <cell r="R50"/>
          <cell r="S50"/>
          <cell r="T50" t="str">
            <v>CR (Internal)</v>
          </cell>
          <cell r="U50" t="str">
            <v>CLOSED</v>
          </cell>
          <cell r="V50" t="b">
            <v>0</v>
          </cell>
          <cell r="W50">
            <v>43060</v>
          </cell>
          <cell r="X50"/>
          <cell r="AD50"/>
          <cell r="AF50"/>
          <cell r="AN50"/>
          <cell r="AR50"/>
          <cell r="AS50"/>
          <cell r="AZ50"/>
          <cell r="BB50"/>
          <cell r="BC50"/>
          <cell r="BE50" t="b">
            <v>0</v>
          </cell>
          <cell r="BM50"/>
          <cell r="BO50" t="str">
            <v>21/11/2017 DC This has been withdrwan at it is a BAU activity and does not need to go to ICAF, therefre I have closed it today.
21/11/2017 DC Submission for ICAF , SS has approved</v>
          </cell>
          <cell r="BQ50"/>
          <cell r="BS50"/>
          <cell r="BU50"/>
          <cell r="BW50"/>
          <cell r="BX50"/>
          <cell r="BY50">
            <v>0</v>
          </cell>
          <cell r="BZ50"/>
          <cell r="CA50" t="str">
            <v>ICAF</v>
          </cell>
          <cell r="CB50"/>
          <cell r="CC50"/>
          <cell r="CD50"/>
          <cell r="CE50"/>
          <cell r="CF50"/>
          <cell r="CG50" t="b">
            <v>0</v>
          </cell>
          <cell r="CH50"/>
          <cell r="CJ50" t="b">
            <v>0</v>
          </cell>
          <cell r="CK50" t="b">
            <v>0</v>
          </cell>
          <cell r="CL50" t="b">
            <v>0</v>
          </cell>
          <cell r="CM50"/>
          <cell r="CN50">
            <v>0</v>
          </cell>
          <cell r="CO50"/>
          <cell r="CP50"/>
          <cell r="CQ50" t="b">
            <v>0</v>
          </cell>
          <cell r="CR50" t="b">
            <v>0</v>
          </cell>
          <cell r="CS50"/>
          <cell r="CT50"/>
          <cell r="CU50"/>
          <cell r="CV50"/>
          <cell r="CW50"/>
          <cell r="CX50" t="b">
            <v>0</v>
          </cell>
          <cell r="CY50" t="b">
            <v>0</v>
          </cell>
          <cell r="CZ50" t="b">
            <v>0</v>
          </cell>
          <cell r="DA50" t="b">
            <v>0</v>
          </cell>
          <cell r="DB50"/>
          <cell r="DC50"/>
          <cell r="DD50"/>
          <cell r="DE50" t="b">
            <v>0</v>
          </cell>
          <cell r="DF50" t="b">
            <v>0</v>
          </cell>
        </row>
        <row r="51">
          <cell r="A51" t="str">
            <v>COR1154.17</v>
          </cell>
          <cell r="B51" t="str">
            <v>CMS Consequential Change</v>
          </cell>
          <cell r="C51" t="str">
            <v>99. Change Cancelled</v>
          </cell>
          <cell r="E51"/>
          <cell r="F51"/>
          <cell r="G51" t="b">
            <v>0</v>
          </cell>
          <cell r="H51"/>
          <cell r="L51" t="b">
            <v>0</v>
          </cell>
          <cell r="M51"/>
          <cell r="N51"/>
          <cell r="O51"/>
          <cell r="P51"/>
          <cell r="Q51"/>
          <cell r="R51" t="str">
            <v>Sat Kalsi</v>
          </cell>
          <cell r="S51" t="str">
            <v>Andy Simpson</v>
          </cell>
          <cell r="T51" t="str">
            <v>CO</v>
          </cell>
          <cell r="U51" t="str">
            <v>CLOSED</v>
          </cell>
          <cell r="V51" t="b">
            <v>0</v>
          </cell>
          <cell r="X51"/>
          <cell r="AD51"/>
          <cell r="AF51"/>
          <cell r="AN51"/>
          <cell r="AR51"/>
          <cell r="AS51"/>
          <cell r="AZ51"/>
          <cell r="BB51"/>
          <cell r="BC51"/>
          <cell r="BE51" t="b">
            <v>0</v>
          </cell>
          <cell r="BM51"/>
          <cell r="BO51" t="str">
            <v>13/04/2015 AT - Set CO-CLSD</v>
          </cell>
          <cell r="BQ51"/>
          <cell r="BS51"/>
          <cell r="BU51"/>
          <cell r="BW51"/>
          <cell r="BX51"/>
          <cell r="BZ51"/>
          <cell r="CA51"/>
          <cell r="CB51"/>
          <cell r="CC51"/>
          <cell r="CD51"/>
          <cell r="CE51"/>
          <cell r="CF51"/>
          <cell r="CG51" t="b">
            <v>0</v>
          </cell>
          <cell r="CH51"/>
          <cell r="CJ51" t="b">
            <v>0</v>
          </cell>
          <cell r="CK51" t="b">
            <v>0</v>
          </cell>
          <cell r="CL51" t="b">
            <v>0</v>
          </cell>
          <cell r="CM51"/>
          <cell r="CO51"/>
          <cell r="CP51"/>
          <cell r="CQ51" t="b">
            <v>0</v>
          </cell>
          <cell r="CR51" t="b">
            <v>0</v>
          </cell>
          <cell r="CS51"/>
          <cell r="CT51"/>
          <cell r="CU51"/>
          <cell r="CV51"/>
          <cell r="CW51"/>
          <cell r="CX51" t="b">
            <v>0</v>
          </cell>
          <cell r="CY51" t="b">
            <v>0</v>
          </cell>
          <cell r="CZ51" t="b">
            <v>0</v>
          </cell>
          <cell r="DA51" t="b">
            <v>0</v>
          </cell>
          <cell r="DB51"/>
          <cell r="DC51"/>
          <cell r="DD51"/>
          <cell r="DE51" t="b">
            <v>0</v>
          </cell>
          <cell r="DF51" t="b">
            <v>0</v>
          </cell>
        </row>
        <row r="52">
          <cell r="A52" t="str">
            <v>COR2456</v>
          </cell>
          <cell r="B52" t="str">
            <v>National Grid Transmission CO15_b and CO15_n Reports from Gemini</v>
          </cell>
          <cell r="C52" t="str">
            <v>100. Change Completed</v>
          </cell>
          <cell r="D52">
            <v>41827</v>
          </cell>
          <cell r="E52" t="str">
            <v>PD-CLSD
CO RCVD 13/12/2011,EQ PNDG 23/05/2012,BE PROD 12/10/2012,PD IMPD  BE-CLSD 07/07/2014</v>
          </cell>
          <cell r="F52" t="str">
            <v>The proposed change is to provide the required data to NGT either directly from source (Gemini Application) or by extracting this from Gemini &amp; populating this within the IP Application so that the two reports already developed can provide the full granul</v>
          </cell>
          <cell r="G52" t="b">
            <v>0</v>
          </cell>
          <cell r="H52"/>
          <cell r="I52">
            <v>40890</v>
          </cell>
          <cell r="J52">
            <v>41068</v>
          </cell>
          <cell r="L52" t="b">
            <v>0</v>
          </cell>
          <cell r="M52" t="str">
            <v>NNW</v>
          </cell>
          <cell r="N52" t="str">
            <v>NGT</v>
          </cell>
          <cell r="O52" t="str">
            <v>Sean McGoldrick</v>
          </cell>
          <cell r="P52" t="str">
            <v>Lee Chambers</v>
          </cell>
          <cell r="Q52" t="str">
            <v>Workload Meeting 14/12/11</v>
          </cell>
          <cell r="R52" t="str">
            <v>Andy Miller</v>
          </cell>
          <cell r="S52" t="str">
            <v>Lorraine Cave</v>
          </cell>
          <cell r="T52" t="str">
            <v>CR (internal)</v>
          </cell>
          <cell r="U52" t="str">
            <v>COMPLETE</v>
          </cell>
          <cell r="V52" t="b">
            <v>0</v>
          </cell>
          <cell r="W52">
            <v>41827</v>
          </cell>
          <cell r="X52" t="str">
            <v>Darran Dredge</v>
          </cell>
          <cell r="AD52"/>
          <cell r="AF52" t="str">
            <v>PNDG</v>
          </cell>
          <cell r="AG52">
            <v>41052</v>
          </cell>
          <cell r="AN52"/>
          <cell r="AR52"/>
          <cell r="AS52" t="str">
            <v>CLSD</v>
          </cell>
          <cell r="AT52">
            <v>41827</v>
          </cell>
          <cell r="AZ52"/>
          <cell r="BB52"/>
          <cell r="BC52"/>
          <cell r="BE52" t="b">
            <v>0</v>
          </cell>
          <cell r="BF52">
            <v>6</v>
          </cell>
          <cell r="BM52"/>
          <cell r="BO52" t="str">
            <v>30/06/15- CM Confirmation from Andy Miller and Darran Dredge to close this CO. Audit purposes we only need any email from Andy Miller confirming closure.
29/06/2015- CM - Closed confirmed with Lorraine Cave and Darren Dredge.
02/01/14 KB - Update from Da</v>
          </cell>
          <cell r="BQ52"/>
          <cell r="BS52"/>
          <cell r="BU52"/>
          <cell r="BW52"/>
          <cell r="BX52"/>
          <cell r="BZ52"/>
          <cell r="CA52"/>
          <cell r="CB52"/>
          <cell r="CC52"/>
          <cell r="CD52"/>
          <cell r="CE52"/>
          <cell r="CF52"/>
          <cell r="CG52" t="b">
            <v>0</v>
          </cell>
          <cell r="CH52"/>
          <cell r="CJ52" t="b">
            <v>0</v>
          </cell>
          <cell r="CK52" t="b">
            <v>0</v>
          </cell>
          <cell r="CL52" t="b">
            <v>0</v>
          </cell>
          <cell r="CM52"/>
          <cell r="CO52"/>
          <cell r="CP52"/>
          <cell r="CQ52" t="b">
            <v>0</v>
          </cell>
          <cell r="CR52" t="b">
            <v>0</v>
          </cell>
          <cell r="CS52"/>
          <cell r="CT52"/>
          <cell r="CU52"/>
          <cell r="CV52"/>
          <cell r="CW52"/>
          <cell r="CX52" t="b">
            <v>0</v>
          </cell>
          <cell r="CY52" t="b">
            <v>0</v>
          </cell>
          <cell r="CZ52" t="b">
            <v>0</v>
          </cell>
          <cell r="DA52" t="b">
            <v>0</v>
          </cell>
          <cell r="DB52"/>
          <cell r="DC52"/>
          <cell r="DD52"/>
          <cell r="DE52" t="b">
            <v>0</v>
          </cell>
          <cell r="DF52" t="b">
            <v>0</v>
          </cell>
        </row>
        <row r="53">
          <cell r="A53" t="str">
            <v>25142</v>
          </cell>
          <cell r="B53" t="str">
            <v>LDZ Site Configuration</v>
          </cell>
          <cell r="C53" t="str">
            <v>100. Change Completed</v>
          </cell>
          <cell r="D53">
            <v>41185</v>
          </cell>
          <cell r="E53" t="str">
            <v>CO RCVD 23/12/2011,EQ PNDG 04/01/2012,EQ PROD 11/01/2012,EQ SENT 27/01/2012,BE RCVD 27/01/2012,BE PNDG 27/01/2012,BE PROD 27/01/2012,BE SENT 17/04/2012,EQ SENT 27/01/2012,BE SENT 17/04/2012,CA RCVD 19/09/2012,SN PROD 19/09/2012,SN SENT 03/10/2012, PD PROD</v>
          </cell>
          <cell r="F53" t="str">
            <v>Currently, NGT run a report off Gemini to identify the set up of new meters &amp; then to communicate this information through to impacted Shippers. This process currently covers both DN meters &amp; directly connected NTS meters. This change is to transfer the D</v>
          </cell>
          <cell r="G53" t="b">
            <v>0</v>
          </cell>
          <cell r="H53"/>
          <cell r="I53">
            <v>40900</v>
          </cell>
          <cell r="J53">
            <v>40919</v>
          </cell>
          <cell r="K53">
            <v>36558</v>
          </cell>
          <cell r="L53" t="b">
            <v>0</v>
          </cell>
          <cell r="M53" t="str">
            <v>ALL</v>
          </cell>
          <cell r="N53"/>
          <cell r="O53" t="str">
            <v>Sean McGoldrick</v>
          </cell>
          <cell r="P53" t="str">
            <v>Stuart Hegarty</v>
          </cell>
          <cell r="Q53" t="str">
            <v>Workload Meeting 04/01/12</v>
          </cell>
          <cell r="R53" t="str">
            <v>Emma Smith</v>
          </cell>
          <cell r="S53" t="str">
            <v>Dave Addison</v>
          </cell>
          <cell r="T53" t="str">
            <v>CP</v>
          </cell>
          <cell r="U53" t="str">
            <v>COMPLETE</v>
          </cell>
          <cell r="V53" t="b">
            <v>1</v>
          </cell>
          <cell r="W53">
            <v>43074</v>
          </cell>
          <cell r="X53" t="str">
            <v>Dawn Burdett / .box.xoserve.operational_change</v>
          </cell>
          <cell r="Y53">
            <v>40919</v>
          </cell>
          <cell r="Z53">
            <v>40935</v>
          </cell>
          <cell r="AA53">
            <v>40935</v>
          </cell>
          <cell r="AB53">
            <v>40935</v>
          </cell>
          <cell r="AC53">
            <v>0</v>
          </cell>
          <cell r="AD53" t="str">
            <v>10 wks</v>
          </cell>
          <cell r="AE53">
            <v>41026</v>
          </cell>
          <cell r="AF53" t="str">
            <v>SENT</v>
          </cell>
          <cell r="AG53">
            <v>40935</v>
          </cell>
          <cell r="AH53">
            <v>40935</v>
          </cell>
          <cell r="AI53">
            <v>40949</v>
          </cell>
          <cell r="AJ53">
            <v>40949</v>
          </cell>
          <cell r="AK53">
            <v>41019</v>
          </cell>
          <cell r="AL53">
            <v>41019</v>
          </cell>
          <cell r="AM53">
            <v>41016</v>
          </cell>
          <cell r="AN53" t="str">
            <v>Pre Sanction Revierw Meeting 17/04/12</v>
          </cell>
          <cell r="AO53">
            <v>41107</v>
          </cell>
          <cell r="AP53">
            <v>0</v>
          </cell>
          <cell r="AR53"/>
          <cell r="AS53" t="str">
            <v>SENT</v>
          </cell>
          <cell r="AT53">
            <v>41016</v>
          </cell>
          <cell r="AU53">
            <v>41171</v>
          </cell>
          <cell r="AV53">
            <v>41185</v>
          </cell>
          <cell r="AW53">
            <v>41185</v>
          </cell>
          <cell r="AX53">
            <v>41185</v>
          </cell>
          <cell r="AZ53"/>
          <cell r="BA53">
            <v>41185</v>
          </cell>
          <cell r="BB53"/>
          <cell r="BC53" t="str">
            <v>SENT</v>
          </cell>
          <cell r="BD53">
            <v>41185</v>
          </cell>
          <cell r="BE53" t="b">
            <v>0</v>
          </cell>
          <cell r="BF53">
            <v>4</v>
          </cell>
          <cell r="BH53">
            <v>36558</v>
          </cell>
          <cell r="BM53"/>
          <cell r="BO53" t="str">
            <v>05/12/2017 - IB - Confirmation from Dave Addison this change can be closed.
12/10/2017 ME Changed Status History to PD-IMPD
10/08/17 DC Sent email to  RP requesting closedown.
22/09/15- CM - Drafted CCN produced by Nisha today and sent to LC for review.
2</v>
          </cell>
          <cell r="BQ53"/>
          <cell r="BS53"/>
          <cell r="BU53"/>
          <cell r="BW53"/>
          <cell r="BX53"/>
          <cell r="BY53">
            <v>1</v>
          </cell>
          <cell r="BZ53"/>
          <cell r="CA53" t="str">
            <v>Other</v>
          </cell>
          <cell r="CB53"/>
          <cell r="CC53" t="str">
            <v>Project Delivery</v>
          </cell>
          <cell r="CD53" t="str">
            <v>ISU</v>
          </cell>
          <cell r="CE53" t="str">
            <v>Other</v>
          </cell>
          <cell r="CF53" t="str">
            <v>31-100days</v>
          </cell>
          <cell r="CG53" t="b">
            <v>0</v>
          </cell>
          <cell r="CH53"/>
          <cell r="CJ53" t="b">
            <v>0</v>
          </cell>
          <cell r="CK53" t="b">
            <v>0</v>
          </cell>
          <cell r="CL53" t="b">
            <v>0</v>
          </cell>
          <cell r="CM53"/>
          <cell r="CO53"/>
          <cell r="CP53"/>
          <cell r="CQ53" t="b">
            <v>0</v>
          </cell>
          <cell r="CR53" t="b">
            <v>0</v>
          </cell>
          <cell r="CS53"/>
          <cell r="CT53"/>
          <cell r="CU53"/>
          <cell r="CV53"/>
          <cell r="CW53"/>
          <cell r="CX53" t="b">
            <v>0</v>
          </cell>
          <cell r="CY53" t="b">
            <v>0</v>
          </cell>
          <cell r="CZ53" t="b">
            <v>0</v>
          </cell>
          <cell r="DA53" t="b">
            <v>0</v>
          </cell>
          <cell r="DB53"/>
          <cell r="DC53"/>
          <cell r="DD53"/>
          <cell r="DE53" t="b">
            <v>0</v>
          </cell>
          <cell r="DF53" t="b">
            <v>0</v>
          </cell>
        </row>
        <row r="54">
          <cell r="A54" t="str">
            <v>COR2551</v>
          </cell>
          <cell r="B54" t="str">
            <v>Network appointment of a new Daily Metered Service Provider</v>
          </cell>
          <cell r="C54" t="str">
            <v>100. Change Completed</v>
          </cell>
          <cell r="D54">
            <v>41619</v>
          </cell>
          <cell r="E54" t="str">
            <v xml:space="preserve">CO RCVD 10/02/2012,EQ PNDG 15/02/2012,EQ PROD 23/02/2012,BE PROD 09/03/2012,BE SENT 18/04/2012,CA RCVD 03/05/2012,SN PNDG 03/05/2012,SN PROD 03/05/2012,EQ PROD 23/02/2012,SN PROD 03/05/2012,SN SENT 17/05/2012,PD PROD 17/05/2012,PD IMPD 29/05/2012,PD SENT </v>
          </cell>
          <cell r="F54" t="str">
            <v>NGD's current DMSP &amp; read agent has served notice on the contract, effective from 01/04/12. The services are to be undertaken by G4S &amp; it is essential that G4S are established with the necessary communications &amp; process flow with Xoserve by this date.</v>
          </cell>
          <cell r="G54" t="b">
            <v>0</v>
          </cell>
          <cell r="H54"/>
          <cell r="I54">
            <v>40949</v>
          </cell>
          <cell r="J54">
            <v>40963</v>
          </cell>
          <cell r="L54" t="b">
            <v>0</v>
          </cell>
          <cell r="M54" t="str">
            <v>NNW</v>
          </cell>
          <cell r="N54" t="str">
            <v>NGD / WWU / NGN</v>
          </cell>
          <cell r="O54" t="str">
            <v>Alan Raper</v>
          </cell>
          <cell r="P54" t="str">
            <v>Alan Raper</v>
          </cell>
          <cell r="Q54" t="str">
            <v>Workload Meeting 15/02/12</v>
          </cell>
          <cell r="R54" t="str">
            <v>Tricia Moody</v>
          </cell>
          <cell r="S54" t="str">
            <v>Lorraine Cave</v>
          </cell>
          <cell r="T54" t="str">
            <v>CO</v>
          </cell>
          <cell r="U54" t="str">
            <v>COMPLETE</v>
          </cell>
          <cell r="V54" t="b">
            <v>1</v>
          </cell>
          <cell r="W54">
            <v>41619</v>
          </cell>
          <cell r="X54"/>
          <cell r="Y54">
            <v>40962</v>
          </cell>
          <cell r="Z54">
            <v>40977</v>
          </cell>
          <cell r="AA54">
            <v>40977</v>
          </cell>
          <cell r="AD54"/>
          <cell r="AF54" t="str">
            <v>PROD</v>
          </cell>
          <cell r="AG54">
            <v>40962</v>
          </cell>
          <cell r="AK54">
            <v>41017</v>
          </cell>
          <cell r="AL54">
            <v>41017</v>
          </cell>
          <cell r="AM54">
            <v>41017</v>
          </cell>
          <cell r="AN54" t="str">
            <v>Pre Sanction Review Meeting 17/04/12</v>
          </cell>
          <cell r="AO54">
            <v>41108</v>
          </cell>
          <cell r="AR54"/>
          <cell r="AS54" t="str">
            <v>SENT</v>
          </cell>
          <cell r="AT54">
            <v>41017</v>
          </cell>
          <cell r="AU54">
            <v>41032</v>
          </cell>
          <cell r="AV54">
            <v>41047</v>
          </cell>
          <cell r="AW54">
            <v>41046</v>
          </cell>
          <cell r="AX54">
            <v>41046</v>
          </cell>
          <cell r="AY54">
            <v>41046</v>
          </cell>
          <cell r="AZ54"/>
          <cell r="BA54">
            <v>41046</v>
          </cell>
          <cell r="BB54"/>
          <cell r="BC54" t="str">
            <v>SENT</v>
          </cell>
          <cell r="BD54">
            <v>41046</v>
          </cell>
          <cell r="BE54" t="b">
            <v>0</v>
          </cell>
          <cell r="BF54">
            <v>5</v>
          </cell>
          <cell r="BH54">
            <v>41058</v>
          </cell>
          <cell r="BI54">
            <v>41058</v>
          </cell>
          <cell r="BJ54">
            <v>41180</v>
          </cell>
          <cell r="BK54">
            <v>41619</v>
          </cell>
          <cell r="BM54" t="str">
            <v>CLSD</v>
          </cell>
          <cell r="BN54">
            <v>41619</v>
          </cell>
          <cell r="BO54" t="str">
            <v>19/12/13 KB - Note from Mark Roberts stating that he had issued a CCN on 11/12/13 (not via the Change Orders mailbox) to all stakeholders including Alan Raper. The note included voting buttons and all stakeholders including Alan (NOR) approved the CCN.  M</v>
          </cell>
          <cell r="BQ54"/>
          <cell r="BS54"/>
          <cell r="BU54"/>
          <cell r="BW54"/>
          <cell r="BX54"/>
          <cell r="BZ54"/>
          <cell r="CA54"/>
          <cell r="CB54"/>
          <cell r="CC54"/>
          <cell r="CD54"/>
          <cell r="CE54"/>
          <cell r="CF54"/>
          <cell r="CG54" t="b">
            <v>0</v>
          </cell>
          <cell r="CH54"/>
          <cell r="CJ54" t="b">
            <v>0</v>
          </cell>
          <cell r="CK54" t="b">
            <v>0</v>
          </cell>
          <cell r="CL54" t="b">
            <v>0</v>
          </cell>
          <cell r="CM54"/>
          <cell r="CO54"/>
          <cell r="CP54"/>
          <cell r="CQ54" t="b">
            <v>0</v>
          </cell>
          <cell r="CR54" t="b">
            <v>0</v>
          </cell>
          <cell r="CS54"/>
          <cell r="CT54"/>
          <cell r="CU54"/>
          <cell r="CV54"/>
          <cell r="CW54"/>
          <cell r="CX54" t="b">
            <v>0</v>
          </cell>
          <cell r="CY54" t="b">
            <v>0</v>
          </cell>
          <cell r="CZ54" t="b">
            <v>0</v>
          </cell>
          <cell r="DA54" t="b">
            <v>0</v>
          </cell>
          <cell r="DB54"/>
          <cell r="DC54"/>
          <cell r="DD54"/>
          <cell r="DE54" t="b">
            <v>0</v>
          </cell>
          <cell r="DF54" t="b">
            <v>0</v>
          </cell>
        </row>
        <row r="55">
          <cell r="A55" t="str">
            <v>COR2552</v>
          </cell>
          <cell r="B55" t="str">
            <v>NGN front office Data Centre Migration</v>
          </cell>
          <cell r="C55" t="str">
            <v>100. Change Completed</v>
          </cell>
          <cell r="D55">
            <v>41337</v>
          </cell>
          <cell r="E55" t="str">
            <v>CO RCVD 13/02/2012,BE SENT 01/08/2012,CA RCVD 09/08/2012,SN PROD 06/08/2012,SN SENT 20/08/2012,PD PROD 20/08/2012,PD IMPD 09/10/2012,PD SENT 29/01/2013, PD CLSD 04/03/2013</v>
          </cell>
          <cell r="F55" t="str">
            <v>Change to rationalise the number of data centres providing IT services &amp; provide service stability by mitigating the aging aspects of the GDNS IT estate to a sustainable environment. As part of the GDNS Transition project, Wipro will migrate the GDNS syst</v>
          </cell>
          <cell r="G55" t="b">
            <v>0</v>
          </cell>
          <cell r="H55"/>
          <cell r="I55">
            <v>40952</v>
          </cell>
          <cell r="J55">
            <v>40963</v>
          </cell>
          <cell r="L55" t="b">
            <v>0</v>
          </cell>
          <cell r="M55" t="str">
            <v>NNW</v>
          </cell>
          <cell r="N55" t="str">
            <v>NGN</v>
          </cell>
          <cell r="O55" t="str">
            <v>Joanna Fergusson</v>
          </cell>
          <cell r="P55" t="str">
            <v>Joanna Ferguson</v>
          </cell>
          <cell r="Q55" t="str">
            <v>Workload Meeting 15/02/12</v>
          </cell>
          <cell r="R55"/>
          <cell r="S55" t="str">
            <v>Lorraine Cave</v>
          </cell>
          <cell r="T55" t="str">
            <v>CO</v>
          </cell>
          <cell r="U55" t="str">
            <v>COMPLETE</v>
          </cell>
          <cell r="V55" t="b">
            <v>1</v>
          </cell>
          <cell r="X55" t="str">
            <v>Darran Dredge</v>
          </cell>
          <cell r="Y55">
            <v>40963</v>
          </cell>
          <cell r="AD55"/>
          <cell r="AF55"/>
          <cell r="AM55">
            <v>41122</v>
          </cell>
          <cell r="AN55" t="str">
            <v>Pre Sanction Review Meeting 31/7/2012</v>
          </cell>
          <cell r="AO55">
            <v>41214</v>
          </cell>
          <cell r="AR55"/>
          <cell r="AS55" t="str">
            <v>SENT</v>
          </cell>
          <cell r="AT55">
            <v>41122</v>
          </cell>
          <cell r="AU55">
            <v>41127</v>
          </cell>
          <cell r="AV55">
            <v>41141</v>
          </cell>
          <cell r="AW55">
            <v>41141</v>
          </cell>
          <cell r="AX55">
            <v>41156</v>
          </cell>
          <cell r="AY55">
            <v>41156</v>
          </cell>
          <cell r="AZ55"/>
          <cell r="BA55">
            <v>41141</v>
          </cell>
          <cell r="BB55"/>
          <cell r="BC55" t="str">
            <v>SENT</v>
          </cell>
          <cell r="BD55">
            <v>41141</v>
          </cell>
          <cell r="BE55" t="b">
            <v>0</v>
          </cell>
          <cell r="BF55">
            <v>5</v>
          </cell>
          <cell r="BH55">
            <v>41191</v>
          </cell>
          <cell r="BI55">
            <v>41191</v>
          </cell>
          <cell r="BJ55">
            <v>41229</v>
          </cell>
          <cell r="BM55" t="str">
            <v>CLSD</v>
          </cell>
          <cell r="BN55">
            <v>41337</v>
          </cell>
          <cell r="BO55" t="str">
            <v>12/10/12 KB - Update provided by Darran Dredge "Although Xoserve had no specific cut over activities for COR2552 Implementation was supported on 09/10/12.  CCN will be due 16/11/12"
01/08/12 PM - BER approved at Pre-sanc on 31/7/2012 and issued on 01/8/20</v>
          </cell>
          <cell r="BQ55"/>
          <cell r="BS55"/>
          <cell r="BU55"/>
          <cell r="BW55"/>
          <cell r="BX55"/>
          <cell r="BZ55"/>
          <cell r="CA55"/>
          <cell r="CB55"/>
          <cell r="CC55"/>
          <cell r="CD55"/>
          <cell r="CE55"/>
          <cell r="CF55"/>
          <cell r="CG55" t="b">
            <v>0</v>
          </cell>
          <cell r="CH55"/>
          <cell r="CJ55" t="b">
            <v>0</v>
          </cell>
          <cell r="CK55" t="b">
            <v>0</v>
          </cell>
          <cell r="CL55" t="b">
            <v>0</v>
          </cell>
          <cell r="CM55"/>
          <cell r="CO55"/>
          <cell r="CP55"/>
          <cell r="CQ55" t="b">
            <v>0</v>
          </cell>
          <cell r="CR55" t="b">
            <v>0</v>
          </cell>
          <cell r="CS55"/>
          <cell r="CT55"/>
          <cell r="CU55"/>
          <cell r="CV55"/>
          <cell r="CW55"/>
          <cell r="CX55" t="b">
            <v>0</v>
          </cell>
          <cell r="CY55" t="b">
            <v>0</v>
          </cell>
          <cell r="CZ55" t="b">
            <v>0</v>
          </cell>
          <cell r="DA55" t="b">
            <v>0</v>
          </cell>
          <cell r="DB55"/>
          <cell r="DC55"/>
          <cell r="DD55"/>
          <cell r="DE55" t="b">
            <v>0</v>
          </cell>
          <cell r="DF55" t="b">
            <v>0</v>
          </cell>
        </row>
        <row r="56">
          <cell r="A56" t="str">
            <v>4465</v>
          </cell>
          <cell r="B56" t="str">
            <v>Annual Production and notification of LIS-3years read</v>
          </cell>
          <cell r="C56" t="str">
            <v>11. Change In Delivery</v>
          </cell>
          <cell r="D56">
            <v>43136</v>
          </cell>
          <cell r="E56" t="str">
            <v>CO-RCVD 30/10/2017
Moved from CO-RCVD to 2.1 Start Up Approach in Progress 09/11/2017
11. Change In Delivery</v>
          </cell>
          <cell r="F56"/>
          <cell r="G56" t="b">
            <v>0</v>
          </cell>
          <cell r="H56"/>
          <cell r="I56">
            <v>42787</v>
          </cell>
          <cell r="K56">
            <v>43160</v>
          </cell>
          <cell r="L56" t="b">
            <v>0</v>
          </cell>
          <cell r="M56"/>
          <cell r="N56"/>
          <cell r="O56"/>
          <cell r="P56" t="str">
            <v>Emma Smith</v>
          </cell>
          <cell r="Q56"/>
          <cell r="R56" t="str">
            <v>Sat Kalsi</v>
          </cell>
          <cell r="S56" t="str">
            <v>Donna Johnson</v>
          </cell>
          <cell r="T56" t="str">
            <v>CR (Internal)</v>
          </cell>
          <cell r="U56" t="str">
            <v>LIVE</v>
          </cell>
          <cell r="V56" t="b">
            <v>0</v>
          </cell>
          <cell r="X56"/>
          <cell r="AD56"/>
          <cell r="AF56"/>
          <cell r="AN56"/>
          <cell r="AR56"/>
          <cell r="AS56"/>
          <cell r="AZ56"/>
          <cell r="BB56"/>
          <cell r="BC56"/>
          <cell r="BE56" t="b">
            <v>0</v>
          </cell>
          <cell r="BH56">
            <v>43201</v>
          </cell>
          <cell r="BM56"/>
          <cell r="BO56" t="str">
            <v xml:space="preserve">06/04/18 AC - On track for the 10th April. BW aspect will be done beginning on May. 
29/03/18 Julie B - delivery date updated 11/04/18, customer agreed to new date.
23/03/18 AC- Emma smith has just approved the HLE. Karen to talk to Emma and advice her </v>
          </cell>
          <cell r="BQ56"/>
          <cell r="BS56"/>
          <cell r="BU56"/>
          <cell r="BW56"/>
          <cell r="BX56"/>
          <cell r="BY56">
            <v>50</v>
          </cell>
          <cell r="BZ56" t="str">
            <v>UKLP IADBI301</v>
          </cell>
          <cell r="CA56" t="str">
            <v>R &amp; N</v>
          </cell>
          <cell r="CB56" t="str">
            <v>XO3624</v>
          </cell>
          <cell r="CC56" t="str">
            <v>ME</v>
          </cell>
          <cell r="CD56" t="str">
            <v>ISU</v>
          </cell>
          <cell r="CE56" t="str">
            <v>Reads</v>
          </cell>
          <cell r="CF56" t="str">
            <v>30-60 days</v>
          </cell>
          <cell r="CG56" t="b">
            <v>1</v>
          </cell>
          <cell r="CH56" t="str">
            <v>Xoserve</v>
          </cell>
          <cell r="CI56">
            <v>43465</v>
          </cell>
          <cell r="CJ56" t="b">
            <v>0</v>
          </cell>
          <cell r="CK56" t="b">
            <v>0</v>
          </cell>
          <cell r="CL56" t="b">
            <v>0</v>
          </cell>
          <cell r="CM56"/>
          <cell r="CO56"/>
          <cell r="CP56" t="str">
            <v>LOW</v>
          </cell>
          <cell r="CQ56" t="b">
            <v>0</v>
          </cell>
          <cell r="CR56" t="b">
            <v>1</v>
          </cell>
          <cell r="CS56" t="str">
            <v>Customer</v>
          </cell>
          <cell r="CT56"/>
          <cell r="CU56"/>
          <cell r="CV56" t="str">
            <v>Xoserve Internal CR (business improvement initiative)</v>
          </cell>
          <cell r="CW56" t="str">
            <v>Multiple Market Groups</v>
          </cell>
          <cell r="CX56" t="b">
            <v>1</v>
          </cell>
          <cell r="CY56" t="b">
            <v>0</v>
          </cell>
          <cell r="CZ56" t="b">
            <v>0</v>
          </cell>
          <cell r="DA56" t="b">
            <v>0</v>
          </cell>
          <cell r="DB56" t="str">
            <v>Service Area 1: Manage Supply Point Registration</v>
          </cell>
          <cell r="DC56" t="str">
            <v>Two to Five</v>
          </cell>
          <cell r="DD56" t="str">
            <v>High</v>
          </cell>
          <cell r="DE56" t="b">
            <v>0</v>
          </cell>
          <cell r="DF56" t="b">
            <v>0</v>
          </cell>
        </row>
        <row r="57">
          <cell r="A57" t="str">
            <v>4466</v>
          </cell>
          <cell r="B57" t="str">
            <v>Mod431 – Validations against file header and data within records</v>
          </cell>
          <cell r="C57" t="str">
            <v>100. Change Completed</v>
          </cell>
          <cell r="D57">
            <v>43178</v>
          </cell>
          <cell r="E57" t="str">
            <v>CO-RCVD-30/10/2017
Moved from CO-RCVD to 11. Change in Delivery 09/11/2017
12. CCR/Internal Closedown Document In Progress
100. Change Completed</v>
          </cell>
          <cell r="F57"/>
          <cell r="G57" t="b">
            <v>0</v>
          </cell>
          <cell r="H57"/>
          <cell r="I57">
            <v>42793</v>
          </cell>
          <cell r="K57">
            <v>43077</v>
          </cell>
          <cell r="L57" t="b">
            <v>0</v>
          </cell>
          <cell r="M57"/>
          <cell r="N57"/>
          <cell r="O57"/>
          <cell r="P57" t="str">
            <v>Steve Nunnington</v>
          </cell>
          <cell r="Q57"/>
          <cell r="R57"/>
          <cell r="S57" t="str">
            <v>Matt Rider</v>
          </cell>
          <cell r="T57" t="str">
            <v>CP</v>
          </cell>
          <cell r="U57" t="str">
            <v>COMPLETE</v>
          </cell>
          <cell r="V57" t="b">
            <v>0</v>
          </cell>
          <cell r="W57">
            <v>43178</v>
          </cell>
          <cell r="X57"/>
          <cell r="AD57"/>
          <cell r="AF57"/>
          <cell r="AN57"/>
          <cell r="AR57"/>
          <cell r="AS57"/>
          <cell r="AZ57"/>
          <cell r="BB57"/>
          <cell r="BC57"/>
          <cell r="BE57" t="b">
            <v>0</v>
          </cell>
          <cell r="BH57">
            <v>43077</v>
          </cell>
          <cell r="BI57">
            <v>43077</v>
          </cell>
          <cell r="BM57"/>
          <cell r="BO57" t="str">
            <v>19/03/2018 DC This change is linked to 4340,it does not have its own PAT tool it is complete as per Rebecca Perkins email today.
12/12/2017 DC project deployed and moved to projection as per email from Alec Stuart to update the database to 12 CCR/Internal</v>
          </cell>
          <cell r="BQ57"/>
          <cell r="BS57"/>
          <cell r="BU57"/>
          <cell r="BW57"/>
          <cell r="BX57"/>
          <cell r="BY57">
            <v>1.1000000000000001</v>
          </cell>
          <cell r="BZ57" t="str">
            <v>UKLP IADBI305</v>
          </cell>
          <cell r="CA57" t="str">
            <v>R &amp; N</v>
          </cell>
          <cell r="CB57"/>
          <cell r="CC57" t="str">
            <v>Project Delivery</v>
          </cell>
          <cell r="CD57" t="str">
            <v>AMT</v>
          </cell>
          <cell r="CE57" t="str">
            <v>Other</v>
          </cell>
          <cell r="CF57" t="str">
            <v>31-100days</v>
          </cell>
          <cell r="CG57" t="b">
            <v>0</v>
          </cell>
          <cell r="CH57"/>
          <cell r="CJ57" t="b">
            <v>0</v>
          </cell>
          <cell r="CK57" t="b">
            <v>0</v>
          </cell>
          <cell r="CL57" t="b">
            <v>0</v>
          </cell>
          <cell r="CM57"/>
          <cell r="CO57"/>
          <cell r="CP57"/>
          <cell r="CQ57" t="b">
            <v>0</v>
          </cell>
          <cell r="CR57" t="b">
            <v>0</v>
          </cell>
          <cell r="CS57"/>
          <cell r="CT57"/>
          <cell r="CU57"/>
          <cell r="CV57"/>
          <cell r="CW57"/>
          <cell r="CX57" t="b">
            <v>0</v>
          </cell>
          <cell r="CY57" t="b">
            <v>0</v>
          </cell>
          <cell r="CZ57" t="b">
            <v>0</v>
          </cell>
          <cell r="DA57" t="b">
            <v>0</v>
          </cell>
          <cell r="DB57"/>
          <cell r="DC57"/>
          <cell r="DD57"/>
          <cell r="DE57" t="b">
            <v>0</v>
          </cell>
          <cell r="DF57" t="b">
            <v>0</v>
          </cell>
          <cell r="DG57">
            <v>42991</v>
          </cell>
          <cell r="DJ57">
            <v>42991</v>
          </cell>
        </row>
        <row r="58">
          <cell r="A58" t="str">
            <v>4467</v>
          </cell>
          <cell r="B58" t="str">
            <v>Amend functionality to send GCC file to DMSP when Class 1 Confirmation Requests Lapse due to objection.</v>
          </cell>
          <cell r="C58" t="str">
            <v>99. Change Cancelled</v>
          </cell>
          <cell r="D58">
            <v>43122</v>
          </cell>
          <cell r="E58" t="str">
            <v>CO-RCVD 30/10/2017
Moved from CO-RCVD to 98. Xoserve propose Change not Required 09/11/2017
99. Change Cancelled</v>
          </cell>
          <cell r="F58"/>
          <cell r="G58" t="b">
            <v>0</v>
          </cell>
          <cell r="H58"/>
          <cell r="I58">
            <v>42797</v>
          </cell>
          <cell r="K58">
            <v>36558</v>
          </cell>
          <cell r="L58" t="b">
            <v>0</v>
          </cell>
          <cell r="M58"/>
          <cell r="N58"/>
          <cell r="O58"/>
          <cell r="P58" t="str">
            <v>Linda Whitcroft</v>
          </cell>
          <cell r="Q58"/>
          <cell r="R58"/>
          <cell r="S58" t="str">
            <v>Padmini Duvvuri</v>
          </cell>
          <cell r="T58" t="str">
            <v>CR (Internal)</v>
          </cell>
          <cell r="U58" t="str">
            <v>CLOSED</v>
          </cell>
          <cell r="V58" t="b">
            <v>0</v>
          </cell>
          <cell r="X58"/>
          <cell r="AD58"/>
          <cell r="AF58"/>
          <cell r="AN58"/>
          <cell r="AR58"/>
          <cell r="AS58"/>
          <cell r="AZ58"/>
          <cell r="BB58"/>
          <cell r="BC58"/>
          <cell r="BE58" t="b">
            <v>0</v>
          </cell>
          <cell r="BM58"/>
          <cell r="BO58" t="str">
            <v>22/01/18 - Julie B - DSG confirmed change can be cancelled 22/01/18
19/12/2017 AC- Padmini Duvvuri is the senior project manager and Tom Lineham is the Project Manager 
05/12/17 - Julie B - taking this change to ChMC Dec 2017 to propose to close with th</v>
          </cell>
          <cell r="BQ58"/>
          <cell r="BS58"/>
          <cell r="BU58"/>
          <cell r="BW58"/>
          <cell r="BX58"/>
          <cell r="BY58">
            <v>99</v>
          </cell>
          <cell r="BZ58" t="str">
            <v>UKLP IADBI306</v>
          </cell>
          <cell r="CA58" t="str">
            <v>R &amp; N</v>
          </cell>
          <cell r="CB58"/>
          <cell r="CC58" t="str">
            <v>Project Delivery</v>
          </cell>
          <cell r="CD58" t="str">
            <v>ISU</v>
          </cell>
          <cell r="CE58" t="str">
            <v>SPA</v>
          </cell>
          <cell r="CF58" t="str">
            <v>31-100days</v>
          </cell>
          <cell r="CG58" t="b">
            <v>0</v>
          </cell>
          <cell r="CH58"/>
          <cell r="CJ58" t="b">
            <v>0</v>
          </cell>
          <cell r="CK58" t="b">
            <v>0</v>
          </cell>
          <cell r="CL58" t="b">
            <v>0</v>
          </cell>
          <cell r="CM58"/>
          <cell r="CO58"/>
          <cell r="CP58"/>
          <cell r="CQ58" t="b">
            <v>0</v>
          </cell>
          <cell r="CR58" t="b">
            <v>0</v>
          </cell>
          <cell r="CS58"/>
          <cell r="CT58"/>
          <cell r="CU58"/>
          <cell r="CV58"/>
          <cell r="CW58"/>
          <cell r="CX58" t="b">
            <v>0</v>
          </cell>
          <cell r="CY58" t="b">
            <v>0</v>
          </cell>
          <cell r="CZ58" t="b">
            <v>0</v>
          </cell>
          <cell r="DA58" t="b">
            <v>0</v>
          </cell>
          <cell r="DB58"/>
          <cell r="DC58"/>
          <cell r="DD58"/>
          <cell r="DE58" t="b">
            <v>0</v>
          </cell>
          <cell r="DF58" t="b">
            <v>0</v>
          </cell>
        </row>
        <row r="59">
          <cell r="A59" t="str">
            <v>4468</v>
          </cell>
          <cell r="B59" t="str">
            <v>Proposal for the process improvement for SI files</v>
          </cell>
          <cell r="C59" t="str">
            <v>11. Change In Delivery</v>
          </cell>
          <cell r="D59">
            <v>43038</v>
          </cell>
          <cell r="E59" t="str">
            <v>CO-RCVD 30/10/2017
Moved from CO-RCVD to 11. Change in Delivery 09/11/2017</v>
          </cell>
          <cell r="F59"/>
          <cell r="G59" t="b">
            <v>0</v>
          </cell>
          <cell r="H59"/>
          <cell r="I59">
            <v>42808</v>
          </cell>
          <cell r="K59">
            <v>43070</v>
          </cell>
          <cell r="L59" t="b">
            <v>0</v>
          </cell>
          <cell r="M59"/>
          <cell r="N59"/>
          <cell r="O59"/>
          <cell r="P59" t="str">
            <v>Linda Whitcroft</v>
          </cell>
          <cell r="Q59"/>
          <cell r="R59" t="str">
            <v>Andy Miller</v>
          </cell>
          <cell r="S59" t="str">
            <v>Donna Johnson</v>
          </cell>
          <cell r="T59" t="str">
            <v>CR (Internal)</v>
          </cell>
          <cell r="U59" t="str">
            <v>LIVE</v>
          </cell>
          <cell r="V59" t="b">
            <v>0</v>
          </cell>
          <cell r="X59"/>
          <cell r="AD59"/>
          <cell r="AF59"/>
          <cell r="AN59"/>
          <cell r="AR59"/>
          <cell r="AS59"/>
          <cell r="AZ59"/>
          <cell r="BB59"/>
          <cell r="BC59"/>
          <cell r="BE59" t="b">
            <v>0</v>
          </cell>
          <cell r="BH59">
            <v>43189</v>
          </cell>
          <cell r="BM59"/>
          <cell r="BO59" t="str">
            <v>07/03/2018 DC Spoke to Donna Johnson who doesn’t think the 3rd part has gone in for the change.  She is to speak to the BAU team who are dealing with this part of the change and let me know the outcome.
25/01/18 Julie B - Update from Wipro - As part of Ch</v>
          </cell>
          <cell r="BQ59"/>
          <cell r="BS59"/>
          <cell r="BU59"/>
          <cell r="BW59"/>
          <cell r="BX59"/>
          <cell r="BY59">
            <v>1.1599999999999999</v>
          </cell>
          <cell r="BZ59" t="str">
            <v>UKLP IADBI307</v>
          </cell>
          <cell r="CA59" t="str">
            <v>R &amp; N</v>
          </cell>
          <cell r="CB59"/>
          <cell r="CC59" t="str">
            <v>Project Delivery</v>
          </cell>
          <cell r="CD59" t="str">
            <v>ISU</v>
          </cell>
          <cell r="CE59" t="str">
            <v>Invoicing</v>
          </cell>
          <cell r="CF59" t="str">
            <v>100+days</v>
          </cell>
          <cell r="CG59" t="b">
            <v>0</v>
          </cell>
          <cell r="CH59"/>
          <cell r="CJ59" t="b">
            <v>0</v>
          </cell>
          <cell r="CK59" t="b">
            <v>0</v>
          </cell>
          <cell r="CL59" t="b">
            <v>0</v>
          </cell>
          <cell r="CM59"/>
          <cell r="CO59"/>
          <cell r="CP59"/>
          <cell r="CQ59" t="b">
            <v>0</v>
          </cell>
          <cell r="CR59" t="b">
            <v>0</v>
          </cell>
          <cell r="CS59"/>
          <cell r="CT59"/>
          <cell r="CU59"/>
          <cell r="CV59"/>
          <cell r="CW59"/>
          <cell r="CX59" t="b">
            <v>0</v>
          </cell>
          <cell r="CY59" t="b">
            <v>0</v>
          </cell>
          <cell r="CZ59" t="b">
            <v>0</v>
          </cell>
          <cell r="DA59" t="b">
            <v>0</v>
          </cell>
          <cell r="DB59"/>
          <cell r="DC59"/>
          <cell r="DD59"/>
          <cell r="DE59" t="b">
            <v>0</v>
          </cell>
          <cell r="DF59" t="b">
            <v>0</v>
          </cell>
        </row>
        <row r="60">
          <cell r="A60" t="str">
            <v>4509</v>
          </cell>
          <cell r="B60" t="str">
            <v xml:space="preserve">	Inclusion of Opening Read Performance within Shipper</v>
          </cell>
          <cell r="C60" t="str">
            <v>99. Change Cancelled</v>
          </cell>
          <cell r="D60">
            <v>43087</v>
          </cell>
          <cell r="E60" t="str">
            <v>CO-RCVD 31/10/2017
Moved from CO-RCVD to 2.2 Awaiting ME/BICC HLE Quote
08/11/2017
99. Change Cancelled</v>
          </cell>
          <cell r="F60" t="str">
            <v xml:space="preserve">Each Shippers Performance Pack should detail each shippers performance in obtaining an opening read against the requirements for each Class Type. The Industry performance should also be provided for each Class Type.
The standards for obtaining an opening </v>
          </cell>
          <cell r="G60" t="b">
            <v>0</v>
          </cell>
          <cell r="H60"/>
          <cell r="I60">
            <v>43004</v>
          </cell>
          <cell r="K60">
            <v>43132</v>
          </cell>
          <cell r="L60" t="b">
            <v>0</v>
          </cell>
          <cell r="M60"/>
          <cell r="N60"/>
          <cell r="O60"/>
          <cell r="P60" t="str">
            <v>Emma Marnell/Dan Donovan</v>
          </cell>
          <cell r="Q60" t="str">
            <v>ICAF 1/11/2017</v>
          </cell>
          <cell r="R60" t="str">
            <v>Lee Foster</v>
          </cell>
          <cell r="S60" t="str">
            <v>Dene Williams</v>
          </cell>
          <cell r="T60" t="str">
            <v>CR (Internal)</v>
          </cell>
          <cell r="U60" t="str">
            <v>CLOSED</v>
          </cell>
          <cell r="V60" t="b">
            <v>0</v>
          </cell>
          <cell r="X60"/>
          <cell r="AD60"/>
          <cell r="AF60"/>
          <cell r="AN60"/>
          <cell r="AR60"/>
          <cell r="AS60"/>
          <cell r="AZ60"/>
          <cell r="BB60"/>
          <cell r="BC60"/>
          <cell r="BE60" t="b">
            <v>0</v>
          </cell>
          <cell r="BH60">
            <v>36558</v>
          </cell>
          <cell r="BM60"/>
          <cell r="BO60" t="str">
            <v>18/12/17 Email recevied from Emma Marnell and Brendan Gill, this change is to be closed.  They are to take this down the CP route.
11/12/17 DC Email sent to Emma Marnall for an update on this change.  It may be cancelled as ther are a number 
07/11/2017 D</v>
          </cell>
          <cell r="BQ60"/>
          <cell r="BS60"/>
          <cell r="BU60"/>
          <cell r="BW60"/>
          <cell r="BX60"/>
          <cell r="BY60">
            <v>50</v>
          </cell>
          <cell r="BZ60"/>
          <cell r="CA60" t="str">
            <v>R &amp; N</v>
          </cell>
          <cell r="CB60" t="str">
            <v>XOS3590</v>
          </cell>
          <cell r="CC60" t="str">
            <v>BICC</v>
          </cell>
          <cell r="CD60" t="str">
            <v>ISU</v>
          </cell>
          <cell r="CE60" t="str">
            <v>RGMA</v>
          </cell>
          <cell r="CF60" t="str">
            <v>31-100days</v>
          </cell>
          <cell r="CG60" t="b">
            <v>1</v>
          </cell>
          <cell r="CH60" t="str">
            <v>Xoserve</v>
          </cell>
          <cell r="CI60">
            <v>44196</v>
          </cell>
          <cell r="CJ60" t="b">
            <v>0</v>
          </cell>
          <cell r="CK60" t="b">
            <v>0</v>
          </cell>
          <cell r="CL60" t="b">
            <v>0</v>
          </cell>
          <cell r="CM60"/>
          <cell r="CO60"/>
          <cell r="CP60" t="str">
            <v>Medium</v>
          </cell>
          <cell r="CQ60" t="b">
            <v>0</v>
          </cell>
          <cell r="CR60" t="b">
            <v>0</v>
          </cell>
          <cell r="CS60"/>
          <cell r="CT60" t="str">
            <v>Daily</v>
          </cell>
          <cell r="CU60" t="str">
            <v>2-5</v>
          </cell>
          <cell r="CV60" t="str">
            <v>Xoserve Internal CR (business improvement initiative)</v>
          </cell>
          <cell r="CW60" t="str">
            <v>One Market Group</v>
          </cell>
          <cell r="CX60" t="b">
            <v>0</v>
          </cell>
          <cell r="CY60" t="b">
            <v>0</v>
          </cell>
          <cell r="CZ60" t="b">
            <v>0</v>
          </cell>
          <cell r="DA60" t="b">
            <v>0</v>
          </cell>
          <cell r="DB60" t="str">
            <v>Service Area 18: Provision of User Reports and Information</v>
          </cell>
          <cell r="DC60" t="str">
            <v>One</v>
          </cell>
          <cell r="DD60" t="str">
            <v>Low</v>
          </cell>
          <cell r="DE60" t="b">
            <v>0</v>
          </cell>
          <cell r="DF60" t="b">
            <v>0</v>
          </cell>
        </row>
        <row r="61">
          <cell r="A61" t="str">
            <v>4380</v>
          </cell>
          <cell r="B61" t="str">
            <v xml:space="preserve"> Monthly Nomination Referral Report</v>
          </cell>
          <cell r="C61" t="str">
            <v>12. CCR/Closedown document in progress</v>
          </cell>
          <cell r="D61">
            <v>43167</v>
          </cell>
          <cell r="E61" t="str">
            <v>CO - RCVD 25/10/2017
CO-RCVD changed to 4. EQR in progress 15/11/17
6. EQR Awaiting CMC Approval 22/11/17
10. BER/Business Case Aawaiting ChMC Meeting
11. Change In Delivery
12. CCR/Closedown document in progress</v>
          </cell>
          <cell r="F61" t="str">
            <v>GDNs would like to request a monthly report which details ALL of the nomination referrals received for their particular network for the previous month, to be received as soon as reasonably possible after the month end. The data items we would like to rece</v>
          </cell>
          <cell r="G61" t="b">
            <v>0</v>
          </cell>
          <cell r="H61"/>
          <cell r="I61">
            <v>43033</v>
          </cell>
          <cell r="J61">
            <v>43068</v>
          </cell>
          <cell r="K61">
            <v>43119</v>
          </cell>
          <cell r="L61" t="b">
            <v>0</v>
          </cell>
          <cell r="M61"/>
          <cell r="N61"/>
          <cell r="O61"/>
          <cell r="P61" t="str">
            <v>Matt Smith</v>
          </cell>
          <cell r="Q61" t="str">
            <v>ICAF</v>
          </cell>
          <cell r="R61" t="str">
            <v>Crispin Wibberley</v>
          </cell>
          <cell r="S61" t="str">
            <v>Tom Lineham</v>
          </cell>
          <cell r="T61" t="str">
            <v>CP</v>
          </cell>
          <cell r="U61" t="str">
            <v>LIVE</v>
          </cell>
          <cell r="V61" t="b">
            <v>0</v>
          </cell>
          <cell r="X61"/>
          <cell r="AD61"/>
          <cell r="AF61"/>
          <cell r="AN61"/>
          <cell r="AR61"/>
          <cell r="AS61"/>
          <cell r="AZ61"/>
          <cell r="BB61"/>
          <cell r="BC61"/>
          <cell r="BE61" t="b">
            <v>0</v>
          </cell>
          <cell r="BG61">
            <v>43082</v>
          </cell>
          <cell r="BH61">
            <v>43154</v>
          </cell>
          <cell r="BI61">
            <v>43154</v>
          </cell>
          <cell r="BM61"/>
          <cell r="BO61" t="str">
            <v>08/03/2018 Dc The CCN was approved at yesterdays ChMC
21/02/2018 DC The CCR will be approved at the March ChMC meeting.  It was approved at Febs meeting as the report ws due to be run that day.
08/02/2018  DC This change was deferred untill ChMC meeting i</v>
          </cell>
          <cell r="BQ61"/>
          <cell r="BS61"/>
          <cell r="BU61"/>
          <cell r="BW61"/>
          <cell r="BX61"/>
          <cell r="BZ61" t="str">
            <v>UKLP IADBI337</v>
          </cell>
          <cell r="CA61" t="str">
            <v>Data Office</v>
          </cell>
          <cell r="CB61"/>
          <cell r="CC61" t="str">
            <v>Project Delivery</v>
          </cell>
          <cell r="CD61" t="str">
            <v>BW</v>
          </cell>
          <cell r="CE61" t="str">
            <v>Other</v>
          </cell>
          <cell r="CF61" t="str">
            <v>31-100days</v>
          </cell>
          <cell r="CG61" t="b">
            <v>0</v>
          </cell>
          <cell r="CH61"/>
          <cell r="CJ61" t="b">
            <v>0</v>
          </cell>
          <cell r="CK61" t="b">
            <v>0</v>
          </cell>
          <cell r="CL61" t="b">
            <v>0</v>
          </cell>
          <cell r="CM61"/>
          <cell r="CO61"/>
          <cell r="CP61"/>
          <cell r="CQ61" t="b">
            <v>0</v>
          </cell>
          <cell r="CR61" t="b">
            <v>0</v>
          </cell>
          <cell r="CS61" t="str">
            <v>customer</v>
          </cell>
          <cell r="CT61"/>
          <cell r="CU61"/>
          <cell r="CV61" t="str">
            <v>ChMC endorsed Change Proposal</v>
          </cell>
          <cell r="CW61" t="str">
            <v>One Market Group</v>
          </cell>
          <cell r="CX61" t="b">
            <v>0</v>
          </cell>
          <cell r="CY61" t="b">
            <v>1</v>
          </cell>
          <cell r="CZ61" t="b">
            <v>0</v>
          </cell>
          <cell r="DA61" t="b">
            <v>0</v>
          </cell>
          <cell r="DB61" t="str">
            <v>Service Area 21: Data Flows and Services to Network Operators</v>
          </cell>
          <cell r="DC61" t="str">
            <v>One</v>
          </cell>
          <cell r="DD61" t="str">
            <v>Medium</v>
          </cell>
          <cell r="DE61" t="b">
            <v>0</v>
          </cell>
          <cell r="DF61" t="b">
            <v>0</v>
          </cell>
          <cell r="DG61">
            <v>43066</v>
          </cell>
          <cell r="DI61">
            <v>43166</v>
          </cell>
          <cell r="DJ61">
            <v>43082</v>
          </cell>
        </row>
        <row r="62">
          <cell r="A62" t="str">
            <v>4382</v>
          </cell>
          <cell r="B62" t="str">
            <v>Charge Type creation to support CP4368 EU Gas Capacity Conversion change</v>
          </cell>
          <cell r="C62" t="str">
            <v>100. Change Completed</v>
          </cell>
          <cell r="D62">
            <v>43136</v>
          </cell>
          <cell r="E62" t="str">
            <v>CO-RCVD 18/10/2017
CO-RCVD changed to 2.2. Awaiting ME/BICC HLE Quote -09/11/17
.. Change In Delivery 15/11/2017
12. CCR/Closedown document in progress
100. Change Completed</v>
          </cell>
          <cell r="F62" t="str">
            <v>Background: To support the requirements of MOD616, NGT have raised CP4368 which is to implement an interim solution to satisfy the need for a capacity conversion tool. In order to meet the Capacity Conversion obligations deadline, NG will be using the exi</v>
          </cell>
          <cell r="G62" t="b">
            <v>0</v>
          </cell>
          <cell r="H62" t="str">
            <v>CP4368</v>
          </cell>
          <cell r="I62">
            <v>43026</v>
          </cell>
          <cell r="K62">
            <v>43125</v>
          </cell>
          <cell r="L62" t="b">
            <v>0</v>
          </cell>
          <cell r="M62"/>
          <cell r="N62"/>
          <cell r="O62"/>
          <cell r="P62" t="str">
            <v>Rachel Addison</v>
          </cell>
          <cell r="Q62" t="str">
            <v>ICAF 18/10/2017</v>
          </cell>
          <cell r="R62"/>
          <cell r="S62" t="str">
            <v>Jessica Harris</v>
          </cell>
          <cell r="T62" t="str">
            <v>CR (Internal)</v>
          </cell>
          <cell r="U62" t="str">
            <v>COMPLETE</v>
          </cell>
          <cell r="V62" t="b">
            <v>0</v>
          </cell>
          <cell r="W62">
            <v>43136</v>
          </cell>
          <cell r="X62"/>
          <cell r="AD62"/>
          <cell r="AF62"/>
          <cell r="AN62"/>
          <cell r="AR62"/>
          <cell r="AS62"/>
          <cell r="AZ62"/>
          <cell r="BB62"/>
          <cell r="BC62"/>
          <cell r="BE62" t="b">
            <v>0</v>
          </cell>
          <cell r="BH62">
            <v>43125</v>
          </cell>
          <cell r="BI62">
            <v>43125</v>
          </cell>
          <cell r="BM62"/>
          <cell r="BO62" t="str">
            <v>05/03/2018 DC Email confirmation from Rachel Addison that the change can be closed.
01/03/18 Juie  - Karen sent email to Deb to confirm delivery
23/02/18 Julie B - ME update, Karen chasing Rachel Addison 
09/02/2018 DC awaiting approval to close.
05/02/</v>
          </cell>
          <cell r="BQ62"/>
          <cell r="BS62"/>
          <cell r="BU62"/>
          <cell r="BW62"/>
          <cell r="BX62"/>
          <cell r="BY62">
            <v>50</v>
          </cell>
          <cell r="BZ62"/>
          <cell r="CA62" t="str">
            <v>T &amp; SS</v>
          </cell>
          <cell r="CB62" t="str">
            <v>XO3574</v>
          </cell>
          <cell r="CC62" t="str">
            <v>ME</v>
          </cell>
          <cell r="CD62" t="str">
            <v>ISU</v>
          </cell>
          <cell r="CE62" t="str">
            <v>Invoicing</v>
          </cell>
          <cell r="CF62" t="str">
            <v>0-30days</v>
          </cell>
          <cell r="CG62" t="b">
            <v>0</v>
          </cell>
          <cell r="CH62"/>
          <cell r="CJ62" t="b">
            <v>0</v>
          </cell>
          <cell r="CK62" t="b">
            <v>0</v>
          </cell>
          <cell r="CL62" t="b">
            <v>0</v>
          </cell>
          <cell r="CM62"/>
          <cell r="CO62"/>
          <cell r="CP62"/>
          <cell r="CQ62" t="b">
            <v>0</v>
          </cell>
          <cell r="CR62" t="b">
            <v>0</v>
          </cell>
          <cell r="CS62" t="str">
            <v>Customer</v>
          </cell>
          <cell r="CT62"/>
          <cell r="CU62"/>
          <cell r="CV62"/>
          <cell r="CW62"/>
          <cell r="CX62" t="b">
            <v>0</v>
          </cell>
          <cell r="CY62" t="b">
            <v>0</v>
          </cell>
          <cell r="CZ62" t="b">
            <v>0</v>
          </cell>
          <cell r="DA62" t="b">
            <v>0</v>
          </cell>
          <cell r="DB62"/>
          <cell r="DC62"/>
          <cell r="DD62"/>
          <cell r="DE62" t="b">
            <v>0</v>
          </cell>
          <cell r="DF62" t="b">
            <v>0</v>
          </cell>
        </row>
        <row r="63">
          <cell r="A63" t="str">
            <v>4544</v>
          </cell>
          <cell r="B63" t="str">
            <v>Amend the compensation rate for Charge Type 810 for Wales and West Utilities (LDZs: WN, WS and SW)</v>
          </cell>
          <cell r="C63" t="str">
            <v>100. Change Completed</v>
          </cell>
          <cell r="D63">
            <v>43103</v>
          </cell>
          <cell r="E63" t="str">
            <v>1. Awaiting ICAF
2.2 Awaiting ME/BICC HLE Quote
11. Change In Delivery
100. Change Completed</v>
          </cell>
          <cell r="F63" t="str">
            <v>WWU have committed to their customers they will double the failure to supply gas compensation rate from £30 per day to £60.  Will need to increase for WWU ONLY (LDZ’s WN, WS &amp; SW) for GSOS payments (GSOS 5 is not affected.  Please amend the rate in the FS</v>
          </cell>
          <cell r="G63" t="b">
            <v>0</v>
          </cell>
          <cell r="H63"/>
          <cell r="I63">
            <v>43067</v>
          </cell>
          <cell r="K63">
            <v>43070</v>
          </cell>
          <cell r="L63" t="b">
            <v>0</v>
          </cell>
          <cell r="M63"/>
          <cell r="N63"/>
          <cell r="O63"/>
          <cell r="P63" t="str">
            <v>Matt Smith/Emma Smith</v>
          </cell>
          <cell r="Q63"/>
          <cell r="R63" t="str">
            <v>Lee Foster</v>
          </cell>
          <cell r="S63" t="str">
            <v>Padmini Duvvuri</v>
          </cell>
          <cell r="T63" t="str">
            <v>CR (Internal)</v>
          </cell>
          <cell r="U63" t="str">
            <v>COMPLETE</v>
          </cell>
          <cell r="V63" t="b">
            <v>0</v>
          </cell>
          <cell r="X63"/>
          <cell r="AD63"/>
          <cell r="AF63"/>
          <cell r="AN63"/>
          <cell r="AR63"/>
          <cell r="AS63"/>
          <cell r="AZ63"/>
          <cell r="BB63"/>
          <cell r="BC63"/>
          <cell r="BE63" t="b">
            <v>0</v>
          </cell>
          <cell r="BH63">
            <v>43101</v>
          </cell>
          <cell r="BI63">
            <v>43101</v>
          </cell>
          <cell r="BM63"/>
          <cell r="BO63" t="str">
            <v>03/01/2017 DC ME Schedule confrim this change has been completed.
11/12/17 DC Approval received from Emma Smith and forwarded onto Pooja for deliver.
08/12/17 DC Update from todays ME Schedule - waiting for business approval to start work
06/12/2017 DC HL</v>
          </cell>
          <cell r="BQ63"/>
          <cell r="BS63"/>
          <cell r="BU63"/>
          <cell r="BW63"/>
          <cell r="BX63"/>
          <cell r="BY63">
            <v>50</v>
          </cell>
          <cell r="BZ63"/>
          <cell r="CA63" t="str">
            <v>R &amp; N</v>
          </cell>
          <cell r="CB63" t="str">
            <v>XO3606</v>
          </cell>
          <cell r="CC63" t="str">
            <v>ME</v>
          </cell>
          <cell r="CD63"/>
          <cell r="CE63"/>
          <cell r="CF63" t="str">
            <v>0-30days</v>
          </cell>
          <cell r="CG63" t="b">
            <v>0</v>
          </cell>
          <cell r="CH63"/>
          <cell r="CJ63" t="b">
            <v>0</v>
          </cell>
          <cell r="CK63" t="b">
            <v>0</v>
          </cell>
          <cell r="CL63" t="b">
            <v>0</v>
          </cell>
          <cell r="CM63"/>
          <cell r="CN63">
            <v>0</v>
          </cell>
          <cell r="CO63"/>
          <cell r="CP63"/>
          <cell r="CQ63" t="b">
            <v>0</v>
          </cell>
          <cell r="CR63" t="b">
            <v>0</v>
          </cell>
          <cell r="CS63"/>
          <cell r="CT63"/>
          <cell r="CU63"/>
          <cell r="CV63"/>
          <cell r="CW63"/>
          <cell r="CX63" t="b">
            <v>0</v>
          </cell>
          <cell r="CY63" t="b">
            <v>0</v>
          </cell>
          <cell r="CZ63" t="b">
            <v>0</v>
          </cell>
          <cell r="DA63" t="b">
            <v>0</v>
          </cell>
          <cell r="DB63"/>
          <cell r="DC63"/>
          <cell r="DD63"/>
          <cell r="DE63" t="b">
            <v>0</v>
          </cell>
          <cell r="DF63" t="b">
            <v>0</v>
          </cell>
        </row>
        <row r="64">
          <cell r="A64" t="str">
            <v>4537</v>
          </cell>
          <cell r="B64" t="str">
            <v>Analysis of changes as a result of modification 0633</v>
          </cell>
          <cell r="C64" t="str">
            <v>99. Change Cancelled</v>
          </cell>
          <cell r="D64">
            <v>43061</v>
          </cell>
          <cell r="E64" t="str">
            <v>0. Rom In progress  22/11/2017
99. Change Cancelled 23/11/17</v>
          </cell>
          <cell r="F64" t="str">
            <v>Modification 0633 (Mandate monthly read submission for Smart and AMR sites from 01 December 2017) is the modification proposed to bring into effect the CMA order to mandate a monthly read submission for Smart meters and AMR devices. This modification inte</v>
          </cell>
          <cell r="G64" t="b">
            <v>0</v>
          </cell>
          <cell r="H64"/>
          <cell r="I64">
            <v>43060</v>
          </cell>
          <cell r="K64">
            <v>43070</v>
          </cell>
          <cell r="L64" t="b">
            <v>0</v>
          </cell>
          <cell r="M64"/>
          <cell r="N64"/>
          <cell r="O64"/>
          <cell r="P64" t="str">
            <v>Rachel Hinsley</v>
          </cell>
          <cell r="Q64"/>
          <cell r="R64"/>
          <cell r="S64" t="str">
            <v>Murray Thomson</v>
          </cell>
          <cell r="T64" t="str">
            <v>CR (Internal)</v>
          </cell>
          <cell r="U64" t="str">
            <v>CLOSED</v>
          </cell>
          <cell r="V64" t="b">
            <v>0</v>
          </cell>
          <cell r="X64"/>
          <cell r="AD64"/>
          <cell r="AF64"/>
          <cell r="AN64"/>
          <cell r="AR64"/>
          <cell r="AS64"/>
          <cell r="AZ64"/>
          <cell r="BB64"/>
          <cell r="BC64"/>
          <cell r="BE64" t="b">
            <v>0</v>
          </cell>
          <cell r="BH64">
            <v>43075</v>
          </cell>
          <cell r="BM64"/>
          <cell r="BO64" t="str">
            <v>07/12/17 DC I spoke to Rachel, she is waiting for the customer to send back the CP requsting a ROM.
23/11/17 DC RH has not sent over a CP therefore this change has been closed as no ROM progress.
23/11/17 DC  RH has not sent the CP, I need to chase her.
2</v>
          </cell>
          <cell r="BQ64"/>
          <cell r="BS64"/>
          <cell r="BU64"/>
          <cell r="BW64"/>
          <cell r="BX64"/>
          <cell r="BZ64"/>
          <cell r="CA64" t="str">
            <v>Other</v>
          </cell>
          <cell r="CB64"/>
          <cell r="CC64" t="str">
            <v>Non PM delivery (Commercial)</v>
          </cell>
          <cell r="CD64" t="str">
            <v>BW</v>
          </cell>
          <cell r="CE64" t="str">
            <v>Reads</v>
          </cell>
          <cell r="CF64" t="str">
            <v>0-30days</v>
          </cell>
          <cell r="CG64" t="b">
            <v>0</v>
          </cell>
          <cell r="CH64" t="str">
            <v>Both Xoserve and Customer</v>
          </cell>
          <cell r="CJ64" t="b">
            <v>0</v>
          </cell>
          <cell r="CK64" t="b">
            <v>1</v>
          </cell>
          <cell r="CL64" t="b">
            <v>0</v>
          </cell>
          <cell r="CM64"/>
          <cell r="CN64">
            <v>0</v>
          </cell>
          <cell r="CO64"/>
          <cell r="CP64"/>
          <cell r="CQ64" t="b">
            <v>0</v>
          </cell>
          <cell r="CR64" t="b">
            <v>0</v>
          </cell>
          <cell r="CS64"/>
          <cell r="CT64"/>
          <cell r="CU64"/>
          <cell r="CV64"/>
          <cell r="CW64"/>
          <cell r="CX64" t="b">
            <v>0</v>
          </cell>
          <cell r="CY64" t="b">
            <v>0</v>
          </cell>
          <cell r="CZ64" t="b">
            <v>0</v>
          </cell>
          <cell r="DA64" t="b">
            <v>0</v>
          </cell>
          <cell r="DB64"/>
          <cell r="DC64"/>
          <cell r="DD64"/>
          <cell r="DE64" t="b">
            <v>0</v>
          </cell>
          <cell r="DF64" t="b">
            <v>0</v>
          </cell>
        </row>
        <row r="65">
          <cell r="A65" t="str">
            <v>4538</v>
          </cell>
          <cell r="B65" t="str">
            <v>Insertion of Maximum Number of Occurrences in Meter Inspection Date Notice (MID) File.</v>
          </cell>
          <cell r="C65" t="str">
            <v>7. BER/Business Case In Progress</v>
          </cell>
          <cell r="D65">
            <v>43138</v>
          </cell>
          <cell r="E65" t="str">
            <v>1. Awating ICAF Assgnement 21/11/2017
4. EQR In-Progress
7. BER/Business Case In Progress 07/02/17</v>
          </cell>
          <cell r="F65" t="str">
            <v>As part of the provision of revised file products for Project Nexus we updated the hierarchy standard for amended formats to include a maximum number of occurrences.  Where the file structure was not changed as a result of Nexus the maximum occurrences we</v>
          </cell>
          <cell r="G65" t="b">
            <v>0</v>
          </cell>
          <cell r="H65"/>
          <cell r="I65">
            <v>43060</v>
          </cell>
          <cell r="K65">
            <v>43413</v>
          </cell>
          <cell r="L65" t="b">
            <v>0</v>
          </cell>
          <cell r="M65"/>
          <cell r="N65"/>
          <cell r="O65"/>
          <cell r="P65" t="str">
            <v>Rachel Hinsley/Dave Addison</v>
          </cell>
          <cell r="Q65"/>
          <cell r="R65" t="str">
            <v>Lee Foster</v>
          </cell>
          <cell r="S65" t="str">
            <v>Padmini Duvvuri</v>
          </cell>
          <cell r="T65" t="str">
            <v>CR (Internal)</v>
          </cell>
          <cell r="U65" t="str">
            <v>LIVE</v>
          </cell>
          <cell r="V65" t="b">
            <v>0</v>
          </cell>
          <cell r="X65"/>
          <cell r="AD65"/>
          <cell r="AF65"/>
          <cell r="AN65"/>
          <cell r="AR65"/>
          <cell r="AS65"/>
          <cell r="AZ65"/>
          <cell r="BB65"/>
          <cell r="BC65"/>
          <cell r="BE65" t="b">
            <v>0</v>
          </cell>
          <cell r="BH65">
            <v>43413</v>
          </cell>
          <cell r="BM65"/>
          <cell r="BO65" t="str">
            <v>07/02/18 - ChMC outcome - R3 Initial Scope approved / EQR Approved / Proposed BER to be submitted for ChmC April
23/01/18 - Julie B - DSC DSG approved this XRN to Release 3 22/01/18
03./12/2017 DC This change is something that Rob Smith was going to loo</v>
          </cell>
          <cell r="BQ65"/>
          <cell r="BS65"/>
          <cell r="BU65"/>
          <cell r="BW65"/>
          <cell r="BX65"/>
          <cell r="BY65">
            <v>3</v>
          </cell>
          <cell r="BZ65"/>
          <cell r="CA65" t="str">
            <v>R &amp; N</v>
          </cell>
          <cell r="CB65"/>
          <cell r="CC65" t="str">
            <v>Project Delivery</v>
          </cell>
          <cell r="CD65" t="str">
            <v>ISU</v>
          </cell>
          <cell r="CE65"/>
          <cell r="CF65" t="str">
            <v>0-30days</v>
          </cell>
          <cell r="CG65" t="b">
            <v>0</v>
          </cell>
          <cell r="CH65"/>
          <cell r="CJ65" t="b">
            <v>0</v>
          </cell>
          <cell r="CK65" t="b">
            <v>0</v>
          </cell>
          <cell r="CL65" t="b">
            <v>0</v>
          </cell>
          <cell r="CM65"/>
          <cell r="CN65">
            <v>0</v>
          </cell>
          <cell r="CO65"/>
          <cell r="CP65"/>
          <cell r="CQ65" t="b">
            <v>0</v>
          </cell>
          <cell r="CR65" t="b">
            <v>0</v>
          </cell>
          <cell r="CS65"/>
          <cell r="CT65"/>
          <cell r="CU65"/>
          <cell r="CV65" t="str">
            <v>Xoserve Internal CR (business improvement initiative)</v>
          </cell>
          <cell r="CW65"/>
          <cell r="CX65" t="b">
            <v>0</v>
          </cell>
          <cell r="CY65" t="b">
            <v>0</v>
          </cell>
          <cell r="CZ65" t="b">
            <v>0</v>
          </cell>
          <cell r="DA65" t="b">
            <v>0</v>
          </cell>
          <cell r="DB65"/>
          <cell r="DC65"/>
          <cell r="DD65"/>
          <cell r="DE65" t="b">
            <v>0</v>
          </cell>
          <cell r="DF65" t="b">
            <v>0</v>
          </cell>
          <cell r="DH65">
            <v>43138</v>
          </cell>
        </row>
        <row r="66">
          <cell r="A66" t="str">
            <v>4539</v>
          </cell>
          <cell r="B66" t="str">
            <v>New File Level Rejection</v>
          </cell>
          <cell r="C66" t="str">
            <v>7. BER/Business Case In Progress</v>
          </cell>
          <cell r="D66">
            <v>43138</v>
          </cell>
          <cell r="E66" t="str">
            <v>1. Awaiting ICAF Assignment 21/11/2017
2.2 Awaiting ME/BICC HLE 22/11/17
2.1. Start-Up Approach In 
4. EQR In-Progress
7. BER/Business Case In Progress 07/02/18</v>
          </cell>
          <cell r="F66" t="str">
            <v>Following Project Nexus Implementation we received a number of files which contained entirely incorrectly formatted records.  We did not have a specific rejection code for such circumstances, so therefore we rejected these files using the File Level Rejec</v>
          </cell>
          <cell r="G66" t="b">
            <v>0</v>
          </cell>
          <cell r="H66"/>
          <cell r="I66">
            <v>43060</v>
          </cell>
          <cell r="K66">
            <v>43405</v>
          </cell>
          <cell r="L66" t="b">
            <v>0</v>
          </cell>
          <cell r="M66"/>
          <cell r="N66"/>
          <cell r="O66"/>
          <cell r="P66" t="str">
            <v>Rachel Hinsley/Dave Addison</v>
          </cell>
          <cell r="Q66"/>
          <cell r="R66" t="str">
            <v>Andy Miller</v>
          </cell>
          <cell r="S66" t="str">
            <v>Padmini Duvvuri</v>
          </cell>
          <cell r="T66" t="str">
            <v>CR (Internal)</v>
          </cell>
          <cell r="U66" t="str">
            <v>LIVE</v>
          </cell>
          <cell r="V66" t="b">
            <v>0</v>
          </cell>
          <cell r="X66"/>
          <cell r="AD66"/>
          <cell r="AF66"/>
          <cell r="AN66"/>
          <cell r="AR66"/>
          <cell r="AS66"/>
          <cell r="AZ66"/>
          <cell r="BB66"/>
          <cell r="BC66"/>
          <cell r="BE66" t="b">
            <v>0</v>
          </cell>
          <cell r="BH66">
            <v>43413</v>
          </cell>
          <cell r="BM66"/>
          <cell r="BO66" t="str">
            <v>07/03/2018 DC This change will be discussed at the next DSG meeting (19th), the ROM costs were 26k to deliver.
07/02/18 - ChMC outcome - R3 Initial Scope approved / EQR Approved / Proposed BER to be submitted for ChmC April
23/01/18 - Julie B - DSC DSG a</v>
          </cell>
          <cell r="BQ66"/>
          <cell r="BS66"/>
          <cell r="BU66"/>
          <cell r="BW66"/>
          <cell r="BX66"/>
          <cell r="BY66">
            <v>3</v>
          </cell>
          <cell r="BZ66"/>
          <cell r="CA66" t="str">
            <v>R &amp; N</v>
          </cell>
          <cell r="CB66"/>
          <cell r="CC66" t="str">
            <v>Project Delivery</v>
          </cell>
          <cell r="CD66" t="str">
            <v>ISU</v>
          </cell>
          <cell r="CE66" t="str">
            <v>Invoicing</v>
          </cell>
          <cell r="CF66" t="str">
            <v>0-30days</v>
          </cell>
          <cell r="CG66" t="b">
            <v>0</v>
          </cell>
          <cell r="CH66"/>
          <cell r="CJ66" t="b">
            <v>0</v>
          </cell>
          <cell r="CK66" t="b">
            <v>0</v>
          </cell>
          <cell r="CL66" t="b">
            <v>0</v>
          </cell>
          <cell r="CM66"/>
          <cell r="CN66">
            <v>0</v>
          </cell>
          <cell r="CO66" t="str">
            <v>The change is required to support the industry identify the reason for rejection in this scenario.</v>
          </cell>
          <cell r="CP66"/>
          <cell r="CQ66" t="b">
            <v>0</v>
          </cell>
          <cell r="CR66" t="b">
            <v>0</v>
          </cell>
          <cell r="CS66"/>
          <cell r="CT66"/>
          <cell r="CU66"/>
          <cell r="CV66" t="str">
            <v>ChMC endorsed Change Proposal</v>
          </cell>
          <cell r="CW66" t="str">
            <v>One Market Group</v>
          </cell>
          <cell r="CX66" t="b">
            <v>1</v>
          </cell>
          <cell r="CY66" t="b">
            <v>0</v>
          </cell>
          <cell r="CZ66" t="b">
            <v>0</v>
          </cell>
          <cell r="DA66" t="b">
            <v>0</v>
          </cell>
          <cell r="DB66" t="str">
            <v>Service Area 1: Manage Supply Point Registration</v>
          </cell>
          <cell r="DC66" t="str">
            <v>One</v>
          </cell>
          <cell r="DD66" t="str">
            <v>Low</v>
          </cell>
          <cell r="DE66" t="b">
            <v>0</v>
          </cell>
          <cell r="DF66" t="b">
            <v>0</v>
          </cell>
          <cell r="DH66">
            <v>43138</v>
          </cell>
        </row>
        <row r="67">
          <cell r="A67" t="str">
            <v>4318</v>
          </cell>
          <cell r="B67" t="str">
            <v>Annual shrinkage submission (.ORD ) received from Networks is not getting apportioned correctly when the adjustment period is spanning across Nexus Go live date (01-June-2017)</v>
          </cell>
          <cell r="C67" t="str">
            <v>99. Change Cancelled</v>
          </cell>
          <cell r="D67">
            <v>43035</v>
          </cell>
          <cell r="E67" t="str">
            <v>CO-RCVD 27/10/2017
Moved from CO-RCVD to 11. Change in Delivery 09/11/2017
99. Change Cancelled</v>
          </cell>
          <cell r="F67"/>
          <cell r="G67" t="b">
            <v>0</v>
          </cell>
          <cell r="H67"/>
          <cell r="I67">
            <v>42866</v>
          </cell>
          <cell r="K67">
            <v>43221</v>
          </cell>
          <cell r="L67" t="b">
            <v>0</v>
          </cell>
          <cell r="M67"/>
          <cell r="N67"/>
          <cell r="O67"/>
          <cell r="P67"/>
          <cell r="Q67"/>
          <cell r="R67"/>
          <cell r="S67" t="str">
            <v>Christina Francis</v>
          </cell>
          <cell r="T67" t="str">
            <v>CR (Internal)</v>
          </cell>
          <cell r="U67" t="str">
            <v>CLOSED</v>
          </cell>
          <cell r="V67" t="b">
            <v>0</v>
          </cell>
          <cell r="W67">
            <v>43066</v>
          </cell>
          <cell r="X67"/>
          <cell r="AD67"/>
          <cell r="AF67"/>
          <cell r="AN67"/>
          <cell r="AR67"/>
          <cell r="AS67"/>
          <cell r="AZ67"/>
          <cell r="BB67"/>
          <cell r="BC67"/>
          <cell r="BE67" t="b">
            <v>0</v>
          </cell>
          <cell r="BH67">
            <v>43280</v>
          </cell>
          <cell r="BM67"/>
          <cell r="BO67" t="str">
            <v>27/11/2017 DC Update fronm Emma Smith - 
The CR’s were also approved to be de-scoped and therefore can be closed:
99. Change Cancelled.</v>
          </cell>
          <cell r="BQ67"/>
          <cell r="BS67"/>
          <cell r="BU67"/>
          <cell r="BW67"/>
          <cell r="BX67"/>
          <cell r="BY67">
            <v>2</v>
          </cell>
          <cell r="BZ67" t="str">
            <v>UKLP325</v>
          </cell>
          <cell r="CA67" t="str">
            <v>R &amp; N</v>
          </cell>
          <cell r="CB67"/>
          <cell r="CC67" t="str">
            <v>Project Delivery</v>
          </cell>
          <cell r="CD67" t="str">
            <v>ISU</v>
          </cell>
          <cell r="CE67" t="str">
            <v>Invoicing</v>
          </cell>
          <cell r="CF67" t="str">
            <v>31-100days</v>
          </cell>
          <cell r="CG67" t="b">
            <v>0</v>
          </cell>
          <cell r="CH67"/>
          <cell r="CJ67" t="b">
            <v>0</v>
          </cell>
          <cell r="CK67" t="b">
            <v>0</v>
          </cell>
          <cell r="CL67" t="b">
            <v>0</v>
          </cell>
          <cell r="CM67"/>
          <cell r="CO67"/>
          <cell r="CP67"/>
          <cell r="CQ67" t="b">
            <v>0</v>
          </cell>
          <cell r="CR67" t="b">
            <v>0</v>
          </cell>
          <cell r="CS67"/>
          <cell r="CT67"/>
          <cell r="CU67"/>
          <cell r="CV67"/>
          <cell r="CW67"/>
          <cell r="CX67" t="b">
            <v>0</v>
          </cell>
          <cell r="CY67" t="b">
            <v>0</v>
          </cell>
          <cell r="CZ67" t="b">
            <v>0</v>
          </cell>
          <cell r="DA67" t="b">
            <v>0</v>
          </cell>
          <cell r="DB67"/>
          <cell r="DC67"/>
          <cell r="DD67"/>
          <cell r="DE67" t="b">
            <v>0</v>
          </cell>
          <cell r="DF67" t="b">
            <v>0</v>
          </cell>
        </row>
        <row r="68">
          <cell r="A68" t="str">
            <v>4477</v>
          </cell>
          <cell r="B68" t="str">
            <v>Response file for (AIR) the request to bill (RTB) submission from Networks are not getting gerenbrated for the originator.</v>
          </cell>
          <cell r="C68" t="str">
            <v>99. Change Cancelled</v>
          </cell>
          <cell r="D68">
            <v>43139</v>
          </cell>
          <cell r="E68" t="str">
            <v>CO-RCVD 30/10/2017
Moved from CO-RCVD to 2.1 Start Up Approach in Progress 09/11/2017
4. EQR In-Progress
97. Xoserve require ChMC sponsorship
98. Xoserve Propose Change Not Required
99. Change Cancelled</v>
          </cell>
          <cell r="F68"/>
          <cell r="G68" t="b">
            <v>0</v>
          </cell>
          <cell r="H68"/>
          <cell r="I68">
            <v>42866</v>
          </cell>
          <cell r="K68">
            <v>43191</v>
          </cell>
          <cell r="L68" t="b">
            <v>0</v>
          </cell>
          <cell r="M68"/>
          <cell r="N68"/>
          <cell r="O68"/>
          <cell r="P68" t="str">
            <v>Emma Smith</v>
          </cell>
          <cell r="Q68"/>
          <cell r="R68"/>
          <cell r="S68" t="str">
            <v>Padmini Duvvuri</v>
          </cell>
          <cell r="T68" t="str">
            <v>CR (Internal)</v>
          </cell>
          <cell r="U68" t="str">
            <v>CLOSED</v>
          </cell>
          <cell r="V68" t="b">
            <v>0</v>
          </cell>
          <cell r="X68"/>
          <cell r="AD68"/>
          <cell r="AF68"/>
          <cell r="AN68"/>
          <cell r="AR68"/>
          <cell r="AS68"/>
          <cell r="AZ68"/>
          <cell r="BB68"/>
          <cell r="BC68"/>
          <cell r="BE68" t="b">
            <v>0</v>
          </cell>
          <cell r="BM68"/>
          <cell r="BO68" t="str">
            <v>08/02/18 - Julie B - Confirmed by ChMC to close
23/01/2018 DC Emma Smith to confirm with networks that this change can be cancelled.  DSC DSG suggested cancelation.
19/12/2017 AC- Padmini Duvvuri is the senior project manager and Tom Lineham is the Proje</v>
          </cell>
          <cell r="BQ68"/>
          <cell r="BS68"/>
          <cell r="BU68"/>
          <cell r="BW68"/>
          <cell r="BX68"/>
          <cell r="BY68">
            <v>99</v>
          </cell>
          <cell r="BZ68" t="str">
            <v>UKLP IADBI326</v>
          </cell>
          <cell r="CA68" t="str">
            <v>R &amp; N</v>
          </cell>
          <cell r="CB68"/>
          <cell r="CC68" t="str">
            <v>Project Delivery</v>
          </cell>
          <cell r="CD68" t="str">
            <v>ISU</v>
          </cell>
          <cell r="CE68" t="str">
            <v>Invoicing</v>
          </cell>
          <cell r="CF68" t="str">
            <v>31-100days</v>
          </cell>
          <cell r="CG68" t="b">
            <v>1</v>
          </cell>
          <cell r="CH68" t="str">
            <v>Xoserve</v>
          </cell>
          <cell r="CI68">
            <v>43465</v>
          </cell>
          <cell r="CJ68" t="b">
            <v>1</v>
          </cell>
          <cell r="CK68" t="b">
            <v>1</v>
          </cell>
          <cell r="CL68" t="b">
            <v>1</v>
          </cell>
          <cell r="CM68"/>
          <cell r="CO68"/>
          <cell r="CP68" t="str">
            <v>Low</v>
          </cell>
          <cell r="CQ68" t="b">
            <v>0</v>
          </cell>
          <cell r="CR68" t="b">
            <v>0</v>
          </cell>
          <cell r="CS68" t="str">
            <v>customer</v>
          </cell>
          <cell r="CT68"/>
          <cell r="CU68"/>
          <cell r="CV68" t="str">
            <v>ChMC endorsed Change Proposal</v>
          </cell>
          <cell r="CW68" t="str">
            <v>One Market Group</v>
          </cell>
          <cell r="CX68" t="b">
            <v>0</v>
          </cell>
          <cell r="CY68" t="b">
            <v>1</v>
          </cell>
          <cell r="CZ68" t="b">
            <v>0</v>
          </cell>
          <cell r="DA68" t="b">
            <v>0</v>
          </cell>
          <cell r="DB68" t="str">
            <v>Service Area 7: NTS Capacity / LDZ Capacity / Commodity / Reconciliation / Ad-Hoc Adjustment and Energy Balancing Invoices</v>
          </cell>
          <cell r="DC68" t="str">
            <v>One</v>
          </cell>
          <cell r="DD68" t="str">
            <v>Low</v>
          </cell>
          <cell r="DE68" t="b">
            <v>0</v>
          </cell>
          <cell r="DF68" t="b">
            <v>0</v>
          </cell>
        </row>
        <row r="69">
          <cell r="A69" t="str">
            <v>4478</v>
          </cell>
          <cell r="B69" t="str">
            <v>UNC Mod 0614 - Introducing IHD (In-Home Display) Installed Status of Failed</v>
          </cell>
          <cell r="C69" t="str">
            <v>100. Change Completed</v>
          </cell>
          <cell r="D69">
            <v>43070</v>
          </cell>
          <cell r="E69" t="str">
            <v>CO-RCVD 30/10/2017
Moved from CO-RCVD to 2.1 Start Up Approach in Progress 09/11/2017
100. Change Completed</v>
          </cell>
          <cell r="F69"/>
          <cell r="G69" t="b">
            <v>0</v>
          </cell>
          <cell r="H69"/>
          <cell r="I69">
            <v>42866</v>
          </cell>
          <cell r="K69">
            <v>43154</v>
          </cell>
          <cell r="L69" t="b">
            <v>0</v>
          </cell>
          <cell r="M69"/>
          <cell r="N69"/>
          <cell r="O69"/>
          <cell r="P69" t="str">
            <v>Steve Concannon</v>
          </cell>
          <cell r="Q69"/>
          <cell r="R69"/>
          <cell r="S69" t="str">
            <v>Dene Williams</v>
          </cell>
          <cell r="T69" t="str">
            <v>CR (Internal)</v>
          </cell>
          <cell r="U69" t="str">
            <v>CLOSED</v>
          </cell>
          <cell r="V69" t="b">
            <v>0</v>
          </cell>
          <cell r="X69"/>
          <cell r="AD69"/>
          <cell r="AF69"/>
          <cell r="AN69"/>
          <cell r="AR69"/>
          <cell r="AS69"/>
          <cell r="AZ69"/>
          <cell r="BB69"/>
          <cell r="BC69"/>
          <cell r="BE69" t="b">
            <v>0</v>
          </cell>
          <cell r="BH69">
            <v>36558</v>
          </cell>
          <cell r="BI69">
            <v>43070</v>
          </cell>
          <cell r="BM69"/>
          <cell r="BO69" t="str">
            <v>Julie B - This change was to covered post go live defect  - all delivered during PIS under Release 1
01/12/17 DC Update from Murray Thomson - this change has been completed and can now be closed.
15/11/2017 JB with Rachel Hinsley - went to CC Nov - waiti</v>
          </cell>
          <cell r="BQ69"/>
          <cell r="BS69"/>
          <cell r="BU69"/>
          <cell r="BW69"/>
          <cell r="BX69"/>
          <cell r="BY69">
            <v>1</v>
          </cell>
          <cell r="BZ69" t="str">
            <v>UKLP IADBI327</v>
          </cell>
          <cell r="CA69" t="str">
            <v>R &amp; N</v>
          </cell>
          <cell r="CB69"/>
          <cell r="CC69" t="str">
            <v>Project Delivery</v>
          </cell>
          <cell r="CD69" t="str">
            <v>ISU</v>
          </cell>
          <cell r="CE69" t="str">
            <v>Other</v>
          </cell>
          <cell r="CF69" t="str">
            <v>31-100days</v>
          </cell>
          <cell r="CG69" t="b">
            <v>0</v>
          </cell>
          <cell r="CH69"/>
          <cell r="CJ69" t="b">
            <v>1</v>
          </cell>
          <cell r="CK69" t="b">
            <v>1</v>
          </cell>
          <cell r="CL69" t="b">
            <v>1</v>
          </cell>
          <cell r="CM69"/>
          <cell r="CO69"/>
          <cell r="CP69"/>
          <cell r="CQ69" t="b">
            <v>0</v>
          </cell>
          <cell r="CR69" t="b">
            <v>0</v>
          </cell>
          <cell r="CS69"/>
          <cell r="CT69"/>
          <cell r="CU69"/>
          <cell r="CV69"/>
          <cell r="CW69"/>
          <cell r="CX69" t="b">
            <v>0</v>
          </cell>
          <cell r="CY69" t="b">
            <v>0</v>
          </cell>
          <cell r="CZ69" t="b">
            <v>0</v>
          </cell>
          <cell r="DA69" t="b">
            <v>0</v>
          </cell>
          <cell r="DB69"/>
          <cell r="DC69"/>
          <cell r="DD69"/>
          <cell r="DE69" t="b">
            <v>0</v>
          </cell>
          <cell r="DF69" t="b">
            <v>0</v>
          </cell>
        </row>
        <row r="70">
          <cell r="A70" t="str">
            <v>COR3316</v>
          </cell>
          <cell r="B70" t="str">
            <v>Implementation of UNC Modification 0451AV
(MOD451AV Individual Settlements for Prepayment and Smart Prepayment Meters)</v>
          </cell>
          <cell r="C70" t="str">
            <v>100. Change Completed</v>
          </cell>
          <cell r="D70">
            <v>42306</v>
          </cell>
          <cell r="E70" t="str">
            <v>CO-RCVD 05/02/2014
EQ-PROD 18/02/2014
EQ-SENT 04/03/2014
BE-RCVD 04/03/2014
BE-PROD 04/03/2014
BE-SENT 23/07/2014
CA-RCVD 24/07/2014
SN-PROD 24/07/2014
SN-SENT 29/07/2014
PD-PROD 29/07/2014
PD-IMPD 31/01/2015
PD-SENT 01/10/2015
PD-CLSD 29/10/2015</v>
          </cell>
          <cell r="F70" t="str">
            <v>On 31 January 2014 Ofgem directed implementation of UNC Modification 0451AV with an implementation date of 1 February 2014
	Put in place processes to:
	Take snapshot Pre-payment meter reports
	Receive and process shipper Smart Meter Pre-payment meter r</v>
          </cell>
          <cell r="G70" t="b">
            <v>0</v>
          </cell>
          <cell r="H70"/>
          <cell r="I70">
            <v>41675</v>
          </cell>
          <cell r="J70">
            <v>41688</v>
          </cell>
          <cell r="K70">
            <v>41671</v>
          </cell>
          <cell r="L70" t="b">
            <v>1</v>
          </cell>
          <cell r="M70" t="str">
            <v>ADN</v>
          </cell>
          <cell r="N70"/>
          <cell r="O70" t="str">
            <v>Jo Ferguson</v>
          </cell>
          <cell r="P70" t="str">
            <v>Joanna Ferguson</v>
          </cell>
          <cell r="Q70" t="str">
            <v>ICAF 05/02/14.
BER &amp; Bus Case Pre-Sanction - 01/07/14</v>
          </cell>
          <cell r="R70" t="str">
            <v>Fiona Cottam/Dean Johnson</v>
          </cell>
          <cell r="S70" t="str">
            <v>Lorraine Cave</v>
          </cell>
          <cell r="T70" t="str">
            <v>CO</v>
          </cell>
          <cell r="U70" t="str">
            <v>COMPLETE</v>
          </cell>
          <cell r="V70" t="b">
            <v>1</v>
          </cell>
          <cell r="W70">
            <v>42306</v>
          </cell>
          <cell r="X70" t="str">
            <v>Darran Dredge</v>
          </cell>
          <cell r="Y70">
            <v>41688</v>
          </cell>
          <cell r="Z70">
            <v>41703</v>
          </cell>
          <cell r="AB70">
            <v>41702</v>
          </cell>
          <cell r="AC70">
            <v>0</v>
          </cell>
          <cell r="AD70" t="str">
            <v>25 weeks</v>
          </cell>
          <cell r="AE70">
            <v>42160</v>
          </cell>
          <cell r="AF70" t="str">
            <v>SENT</v>
          </cell>
          <cell r="AG70">
            <v>41702</v>
          </cell>
          <cell r="AH70">
            <v>41702</v>
          </cell>
          <cell r="AI70">
            <v>41715</v>
          </cell>
          <cell r="AJ70">
            <v>41715</v>
          </cell>
          <cell r="AK70">
            <v>41845</v>
          </cell>
          <cell r="AM70">
            <v>41843</v>
          </cell>
          <cell r="AN70" t="str">
            <v>Pre Sanction email review</v>
          </cell>
          <cell r="AO70">
            <v>41935</v>
          </cell>
          <cell r="AP70">
            <v>223891</v>
          </cell>
          <cell r="AR70"/>
          <cell r="AS70" t="str">
            <v>SENT</v>
          </cell>
          <cell r="AT70">
            <v>41843</v>
          </cell>
          <cell r="AU70">
            <v>41844</v>
          </cell>
          <cell r="AZ70"/>
          <cell r="BA70">
            <v>41849</v>
          </cell>
          <cell r="BB70"/>
          <cell r="BC70" t="str">
            <v>SENT</v>
          </cell>
          <cell r="BD70">
            <v>41849</v>
          </cell>
          <cell r="BE70" t="b">
            <v>1</v>
          </cell>
          <cell r="BF70">
            <v>3</v>
          </cell>
          <cell r="BH70">
            <v>42035</v>
          </cell>
          <cell r="BI70">
            <v>42035</v>
          </cell>
          <cell r="BJ70">
            <v>42279</v>
          </cell>
          <cell r="BK70">
            <v>42278</v>
          </cell>
          <cell r="BL70">
            <v>42306</v>
          </cell>
          <cell r="BM70" t="str">
            <v>CLSD</v>
          </cell>
          <cell r="BN70">
            <v>42278</v>
          </cell>
          <cell r="BO70" t="str">
            <v>28/10/15: CM: Double checked the CCN document and Adam Turbitt and Portfolio Office are happy that the CCN does have Approved in the Option Chosen in the actual CCN Document this will be suffiecient for the Auditors.
26/10/15 CM: DC to chase JF of the app</v>
          </cell>
          <cell r="BQ70"/>
          <cell r="BS70"/>
          <cell r="BU70"/>
          <cell r="BW70"/>
          <cell r="BX70" t="str">
            <v>Medium</v>
          </cell>
          <cell r="BZ70"/>
          <cell r="CA70"/>
          <cell r="CB70"/>
          <cell r="CC70"/>
          <cell r="CD70"/>
          <cell r="CE70"/>
          <cell r="CF70"/>
          <cell r="CG70" t="b">
            <v>0</v>
          </cell>
          <cell r="CH70"/>
          <cell r="CJ70" t="b">
            <v>0</v>
          </cell>
          <cell r="CK70" t="b">
            <v>0</v>
          </cell>
          <cell r="CL70" t="b">
            <v>0</v>
          </cell>
          <cell r="CM70"/>
          <cell r="CO70"/>
          <cell r="CP70"/>
          <cell r="CQ70" t="b">
            <v>0</v>
          </cell>
          <cell r="CR70" t="b">
            <v>0</v>
          </cell>
          <cell r="CS70"/>
          <cell r="CT70"/>
          <cell r="CU70"/>
          <cell r="CV70"/>
          <cell r="CW70"/>
          <cell r="CX70" t="b">
            <v>0</v>
          </cell>
          <cell r="CY70" t="b">
            <v>0</v>
          </cell>
          <cell r="CZ70" t="b">
            <v>0</v>
          </cell>
          <cell r="DA70" t="b">
            <v>0</v>
          </cell>
          <cell r="DB70"/>
          <cell r="DC70"/>
          <cell r="DD70"/>
          <cell r="DE70" t="b">
            <v>0</v>
          </cell>
          <cell r="DF70" t="b">
            <v>0</v>
          </cell>
        </row>
        <row r="71">
          <cell r="A71" t="str">
            <v>4563</v>
          </cell>
          <cell r="B71" t="str">
            <v>Assurance of the Annual AQ activities</v>
          </cell>
          <cell r="C71" t="str">
            <v>100. Change Completed</v>
          </cell>
          <cell r="D71">
            <v>43194</v>
          </cell>
          <cell r="E71" t="str">
            <v>1. Awaiting ICAF Assignment
2.2. Awaiting ME/BICC HLE Quote
11. Change In Delivery
100. Change Completed</v>
          </cell>
          <cell r="F71" t="str">
            <v>This is a request for the creation of some reports that will serve as validation, ultimately offering the assurance that the annual jobs have been completed fully and as expected.  This validation / assurance will offer the Business/Operations a high degr</v>
          </cell>
          <cell r="G71" t="b">
            <v>0</v>
          </cell>
          <cell r="H71"/>
          <cell r="I71">
            <v>43087</v>
          </cell>
          <cell r="K71">
            <v>43176</v>
          </cell>
          <cell r="L71" t="b">
            <v>0</v>
          </cell>
          <cell r="M71"/>
          <cell r="N71"/>
          <cell r="O71"/>
          <cell r="P71" t="str">
            <v>Sue Prosser</v>
          </cell>
          <cell r="Q71"/>
          <cell r="R71" t="str">
            <v>Emma Lyndon</v>
          </cell>
          <cell r="S71" t="str">
            <v>Donna Johnson</v>
          </cell>
          <cell r="T71" t="str">
            <v>CR (Internal)</v>
          </cell>
          <cell r="U71" t="str">
            <v>COMPLETE</v>
          </cell>
          <cell r="V71" t="b">
            <v>0</v>
          </cell>
          <cell r="W71">
            <v>43194</v>
          </cell>
          <cell r="X71"/>
          <cell r="AD71"/>
          <cell r="AF71"/>
          <cell r="AN71"/>
          <cell r="AR71"/>
          <cell r="AS71"/>
          <cell r="AZ71"/>
          <cell r="BB71"/>
          <cell r="BC71"/>
          <cell r="BE71" t="b">
            <v>0</v>
          </cell>
          <cell r="BH71">
            <v>43176</v>
          </cell>
          <cell r="BI71">
            <v>43176</v>
          </cell>
          <cell r="BM71"/>
          <cell r="BO71" t="str">
            <v>04/04/2018 DC Confirmation email from Karen received.  The change can now be closed.
29/03/2018 Julie B - chased Karen for confirmation email
23/03/18 AC- Completed on the 17th March. Karen to send email to PO to confirm closure. 
16/03/18 AC- Implement</v>
          </cell>
          <cell r="BQ71"/>
          <cell r="BS71"/>
          <cell r="BU71"/>
          <cell r="BW71"/>
          <cell r="BX71"/>
          <cell r="BY71">
            <v>50</v>
          </cell>
          <cell r="BZ71"/>
          <cell r="CA71" t="str">
            <v>Data Office</v>
          </cell>
          <cell r="CB71" t="str">
            <v>3632</v>
          </cell>
          <cell r="CC71" t="str">
            <v>ME</v>
          </cell>
          <cell r="CD71" t="str">
            <v>BW</v>
          </cell>
          <cell r="CE71" t="str">
            <v>Other</v>
          </cell>
          <cell r="CF71" t="str">
            <v>0-30 days</v>
          </cell>
          <cell r="CG71" t="b">
            <v>0</v>
          </cell>
          <cell r="CH71" t="str">
            <v>Xoserve</v>
          </cell>
          <cell r="CJ71" t="b">
            <v>0</v>
          </cell>
          <cell r="CK71" t="b">
            <v>0</v>
          </cell>
          <cell r="CL71" t="b">
            <v>0</v>
          </cell>
          <cell r="CM71"/>
          <cell r="CN71">
            <v>0</v>
          </cell>
          <cell r="CO71"/>
          <cell r="CP71"/>
          <cell r="CQ71" t="b">
            <v>0</v>
          </cell>
          <cell r="CR71" t="b">
            <v>1</v>
          </cell>
          <cell r="CS71"/>
          <cell r="CT71"/>
          <cell r="CU71"/>
          <cell r="CV71" t="str">
            <v>Xoserve Internal CR (business improvement initiative)</v>
          </cell>
          <cell r="CW71" t="str">
            <v>Multiple Market Groups</v>
          </cell>
          <cell r="CX71" t="b">
            <v>1</v>
          </cell>
          <cell r="CY71" t="b">
            <v>1</v>
          </cell>
          <cell r="CZ71" t="b">
            <v>1</v>
          </cell>
          <cell r="DA71" t="b">
            <v>1</v>
          </cell>
          <cell r="DB71" t="str">
            <v>Service Area 6: Annual Quantity / DM Supply Point and Offtake Rate Reviews</v>
          </cell>
          <cell r="DC71" t="str">
            <v>Two to Five</v>
          </cell>
          <cell r="DD71" t="str">
            <v>High</v>
          </cell>
          <cell r="DE71" t="b">
            <v>0</v>
          </cell>
          <cell r="DF71" t="b">
            <v>0</v>
          </cell>
        </row>
        <row r="72">
          <cell r="A72" t="str">
            <v>4301</v>
          </cell>
          <cell r="B72" t="str">
            <v>Class 1 Validation errors (NTS/teleMetered/CSO Sites)</v>
          </cell>
          <cell r="C72" t="str">
            <v>100. Change Completed</v>
          </cell>
          <cell r="D72">
            <v>43083</v>
          </cell>
          <cell r="E72" t="str">
            <v>100. Change Completed</v>
          </cell>
          <cell r="F72"/>
          <cell r="G72" t="b">
            <v>0</v>
          </cell>
          <cell r="H72"/>
          <cell r="I72">
            <v>42622</v>
          </cell>
          <cell r="L72" t="b">
            <v>0</v>
          </cell>
          <cell r="M72"/>
          <cell r="N72"/>
          <cell r="O72"/>
          <cell r="P72" t="str">
            <v>Emma Smith</v>
          </cell>
          <cell r="Q72"/>
          <cell r="R72"/>
          <cell r="S72" t="str">
            <v>Lee Foster</v>
          </cell>
          <cell r="T72" t="str">
            <v>CR (Internal)</v>
          </cell>
          <cell r="U72" t="str">
            <v>COMPLETE</v>
          </cell>
          <cell r="V72" t="b">
            <v>0</v>
          </cell>
          <cell r="W72">
            <v>43083</v>
          </cell>
          <cell r="X72"/>
          <cell r="AD72"/>
          <cell r="AF72"/>
          <cell r="AN72"/>
          <cell r="AR72"/>
          <cell r="AS72"/>
          <cell r="AZ72"/>
          <cell r="BB72"/>
          <cell r="BC72"/>
          <cell r="BE72" t="b">
            <v>0</v>
          </cell>
          <cell r="BM72"/>
          <cell r="BO72" t="str">
            <v>14/12/17 DC this change was delivered during PIS - Release 1 which is still an open programme.</v>
          </cell>
          <cell r="BQ72"/>
          <cell r="BS72"/>
          <cell r="BU72"/>
          <cell r="BW72"/>
          <cell r="BX72"/>
          <cell r="BY72">
            <v>1</v>
          </cell>
          <cell r="BZ72" t="str">
            <v>UKLP IADBI257</v>
          </cell>
          <cell r="CA72" t="str">
            <v>R &amp; N</v>
          </cell>
          <cell r="CB72"/>
          <cell r="CC72" t="str">
            <v>Project Delivery</v>
          </cell>
          <cell r="CD72"/>
          <cell r="CE72"/>
          <cell r="CF72"/>
          <cell r="CG72" t="b">
            <v>0</v>
          </cell>
          <cell r="CH72"/>
          <cell r="CJ72" t="b">
            <v>0</v>
          </cell>
          <cell r="CK72" t="b">
            <v>0</v>
          </cell>
          <cell r="CL72" t="b">
            <v>0</v>
          </cell>
          <cell r="CM72"/>
          <cell r="CN72">
            <v>0</v>
          </cell>
          <cell r="CO72"/>
          <cell r="CP72"/>
          <cell r="CQ72" t="b">
            <v>0</v>
          </cell>
          <cell r="CR72" t="b">
            <v>0</v>
          </cell>
          <cell r="CS72"/>
          <cell r="CT72"/>
          <cell r="CU72"/>
          <cell r="CV72"/>
          <cell r="CW72"/>
          <cell r="CX72" t="b">
            <v>0</v>
          </cell>
          <cell r="CY72" t="b">
            <v>0</v>
          </cell>
          <cell r="CZ72" t="b">
            <v>0</v>
          </cell>
          <cell r="DA72" t="b">
            <v>0</v>
          </cell>
          <cell r="DB72"/>
          <cell r="DC72"/>
          <cell r="DD72"/>
          <cell r="DE72" t="b">
            <v>0</v>
          </cell>
          <cell r="DF72" t="b">
            <v>0</v>
          </cell>
        </row>
        <row r="73">
          <cell r="A73" t="str">
            <v>4305</v>
          </cell>
          <cell r="B73" t="str">
            <v>Work items unique Task ID request</v>
          </cell>
          <cell r="C73" t="str">
            <v>99. Change Cancelled</v>
          </cell>
          <cell r="D73">
            <v>42947</v>
          </cell>
          <cell r="E73" t="str">
            <v>99. Change Cancelled</v>
          </cell>
          <cell r="F73"/>
          <cell r="G73" t="b">
            <v>0</v>
          </cell>
          <cell r="H73"/>
          <cell r="I73">
            <v>42678</v>
          </cell>
          <cell r="L73" t="b">
            <v>0</v>
          </cell>
          <cell r="M73"/>
          <cell r="N73"/>
          <cell r="O73"/>
          <cell r="P73" t="str">
            <v>Joanne Duncan</v>
          </cell>
          <cell r="Q73"/>
          <cell r="R73"/>
          <cell r="S73" t="str">
            <v>Lee Foster</v>
          </cell>
          <cell r="T73" t="str">
            <v>CR (Internal)</v>
          </cell>
          <cell r="U73" t="str">
            <v>CLOSED</v>
          </cell>
          <cell r="V73" t="b">
            <v>0</v>
          </cell>
          <cell r="W73">
            <v>42947</v>
          </cell>
          <cell r="X73"/>
          <cell r="AD73"/>
          <cell r="AF73"/>
          <cell r="AN73"/>
          <cell r="AR73"/>
          <cell r="AS73"/>
          <cell r="AZ73"/>
          <cell r="BB73"/>
          <cell r="BC73"/>
          <cell r="BE73" t="b">
            <v>0</v>
          </cell>
          <cell r="BM73"/>
          <cell r="BO73" t="str">
            <v>14/12/17 DC Change Closed  as per JB  - closed by future release.  Charlotte Orsler says a new CR will be raised if needed.</v>
          </cell>
          <cell r="BQ73"/>
          <cell r="BS73"/>
          <cell r="BU73"/>
          <cell r="BW73"/>
          <cell r="BX73"/>
          <cell r="BY73">
            <v>1</v>
          </cell>
          <cell r="BZ73" t="str">
            <v>UKLP IADBI271</v>
          </cell>
          <cell r="CA73" t="str">
            <v>R &amp; N</v>
          </cell>
          <cell r="CB73"/>
          <cell r="CC73" t="str">
            <v>Project Delivery</v>
          </cell>
          <cell r="CD73"/>
          <cell r="CE73"/>
          <cell r="CF73"/>
          <cell r="CG73" t="b">
            <v>0</v>
          </cell>
          <cell r="CH73"/>
          <cell r="CJ73" t="b">
            <v>0</v>
          </cell>
          <cell r="CK73" t="b">
            <v>0</v>
          </cell>
          <cell r="CL73" t="b">
            <v>0</v>
          </cell>
          <cell r="CM73"/>
          <cell r="CN73">
            <v>0</v>
          </cell>
          <cell r="CO73"/>
          <cell r="CP73"/>
          <cell r="CQ73" t="b">
            <v>0</v>
          </cell>
          <cell r="CR73" t="b">
            <v>0</v>
          </cell>
          <cell r="CS73"/>
          <cell r="CT73"/>
          <cell r="CU73"/>
          <cell r="CV73"/>
          <cell r="CW73"/>
          <cell r="CX73" t="b">
            <v>0</v>
          </cell>
          <cell r="CY73" t="b">
            <v>0</v>
          </cell>
          <cell r="CZ73" t="b">
            <v>0</v>
          </cell>
          <cell r="DA73" t="b">
            <v>0</v>
          </cell>
          <cell r="DB73"/>
          <cell r="DC73"/>
          <cell r="DD73"/>
          <cell r="DE73" t="b">
            <v>0</v>
          </cell>
          <cell r="DF73" t="b">
            <v>0</v>
          </cell>
        </row>
        <row r="74">
          <cell r="A74" t="str">
            <v>4252</v>
          </cell>
          <cell r="B74" t="str">
            <v>DES Access Restriction and Audit</v>
          </cell>
          <cell r="C74" t="str">
            <v>99. Change Cancelled</v>
          </cell>
          <cell r="D74">
            <v>43083</v>
          </cell>
          <cell r="E74" t="str">
            <v>99. Change Cancelled</v>
          </cell>
          <cell r="F74"/>
          <cell r="G74" t="b">
            <v>0</v>
          </cell>
          <cell r="H74"/>
          <cell r="L74" t="b">
            <v>0</v>
          </cell>
          <cell r="M74"/>
          <cell r="N74"/>
          <cell r="O74"/>
          <cell r="P74" t="str">
            <v>Lee Chambers/Jane Rocky</v>
          </cell>
          <cell r="Q74"/>
          <cell r="R74" t="str">
            <v>Jane Rocky</v>
          </cell>
          <cell r="S74" t="str">
            <v>Lee Chambers</v>
          </cell>
          <cell r="T74" t="str">
            <v>CR (Internal)</v>
          </cell>
          <cell r="U74" t="str">
            <v>CLOSED</v>
          </cell>
          <cell r="V74" t="b">
            <v>0</v>
          </cell>
          <cell r="X74"/>
          <cell r="AD74"/>
          <cell r="AF74"/>
          <cell r="AN74"/>
          <cell r="AR74"/>
          <cell r="AS74"/>
          <cell r="AZ74"/>
          <cell r="BB74"/>
          <cell r="BC74"/>
          <cell r="BE74" t="b">
            <v>0</v>
          </cell>
          <cell r="BM74"/>
          <cell r="BO74" t="str">
            <v>14/12/17 DC This change as deliverd under XRN4186 which was the analysis stage for release 2.</v>
          </cell>
          <cell r="BQ74"/>
          <cell r="BS74"/>
          <cell r="BU74"/>
          <cell r="BW74"/>
          <cell r="BX74"/>
          <cell r="BY74">
            <v>1</v>
          </cell>
          <cell r="BZ74"/>
          <cell r="CA74" t="str">
            <v>R &amp; N</v>
          </cell>
          <cell r="CB74"/>
          <cell r="CC74" t="str">
            <v>Project Delivery</v>
          </cell>
          <cell r="CD74"/>
          <cell r="CE74"/>
          <cell r="CF74"/>
          <cell r="CG74" t="b">
            <v>0</v>
          </cell>
          <cell r="CH74"/>
          <cell r="CJ74" t="b">
            <v>0</v>
          </cell>
          <cell r="CK74" t="b">
            <v>0</v>
          </cell>
          <cell r="CL74" t="b">
            <v>0</v>
          </cell>
          <cell r="CM74"/>
          <cell r="CN74">
            <v>0</v>
          </cell>
          <cell r="CO74"/>
          <cell r="CP74"/>
          <cell r="CQ74" t="b">
            <v>0</v>
          </cell>
          <cell r="CR74" t="b">
            <v>0</v>
          </cell>
          <cell r="CS74"/>
          <cell r="CT74"/>
          <cell r="CU74"/>
          <cell r="CV74"/>
          <cell r="CW74"/>
          <cell r="CX74" t="b">
            <v>0</v>
          </cell>
          <cell r="CY74" t="b">
            <v>0</v>
          </cell>
          <cell r="CZ74" t="b">
            <v>0</v>
          </cell>
          <cell r="DA74" t="b">
            <v>0</v>
          </cell>
          <cell r="DB74"/>
          <cell r="DC74"/>
          <cell r="DD74"/>
          <cell r="DE74" t="b">
            <v>0</v>
          </cell>
          <cell r="DF74" t="b">
            <v>0</v>
          </cell>
          <cell r="DJ74">
            <v>43082</v>
          </cell>
        </row>
        <row r="75">
          <cell r="A75" t="str">
            <v>4285</v>
          </cell>
          <cell r="B75" t="str">
            <v>Delivery via Automated Intergration Solution for all IP reports from SAP BW</v>
          </cell>
          <cell r="C75" t="str">
            <v>99. Change Cancelled</v>
          </cell>
          <cell r="D75">
            <v>42585</v>
          </cell>
          <cell r="E75" t="str">
            <v>99. Change Cancelled</v>
          </cell>
          <cell r="F75"/>
          <cell r="G75" t="b">
            <v>0</v>
          </cell>
          <cell r="H75"/>
          <cell r="I75">
            <v>42262</v>
          </cell>
          <cell r="L75" t="b">
            <v>0</v>
          </cell>
          <cell r="M75"/>
          <cell r="N75"/>
          <cell r="O75"/>
          <cell r="P75"/>
          <cell r="Q75"/>
          <cell r="R75"/>
          <cell r="S75" t="str">
            <v>Lee Foster</v>
          </cell>
          <cell r="T75" t="str">
            <v>CR (Internal)</v>
          </cell>
          <cell r="U75" t="str">
            <v>CLOSED</v>
          </cell>
          <cell r="V75" t="b">
            <v>0</v>
          </cell>
          <cell r="W75">
            <v>42585</v>
          </cell>
          <cell r="X75"/>
          <cell r="AD75"/>
          <cell r="AF75"/>
          <cell r="AN75"/>
          <cell r="AR75"/>
          <cell r="AS75"/>
          <cell r="AZ75"/>
          <cell r="BB75"/>
          <cell r="BC75"/>
          <cell r="BE75" t="b">
            <v>0</v>
          </cell>
          <cell r="BM75"/>
          <cell r="BO75" t="str">
            <v>14/12/2017 DC This change was closed s commercial team agreed that the capability required has been incorporated in previous documentation forming the full delivery contract.</v>
          </cell>
          <cell r="BQ75"/>
          <cell r="BS75"/>
          <cell r="BU75"/>
          <cell r="BW75"/>
          <cell r="BX75"/>
          <cell r="BY75">
            <v>1</v>
          </cell>
          <cell r="BZ75" t="str">
            <v>UKLP IADBI132A</v>
          </cell>
          <cell r="CA75" t="str">
            <v>R &amp; N</v>
          </cell>
          <cell r="CB75"/>
          <cell r="CC75" t="str">
            <v>Project Delivery</v>
          </cell>
          <cell r="CD75"/>
          <cell r="CE75"/>
          <cell r="CF75"/>
          <cell r="CG75" t="b">
            <v>0</v>
          </cell>
          <cell r="CH75"/>
          <cell r="CJ75" t="b">
            <v>0</v>
          </cell>
          <cell r="CK75" t="b">
            <v>0</v>
          </cell>
          <cell r="CL75" t="b">
            <v>0</v>
          </cell>
          <cell r="CM75"/>
          <cell r="CN75">
            <v>0</v>
          </cell>
          <cell r="CO75"/>
          <cell r="CP75"/>
          <cell r="CQ75" t="b">
            <v>0</v>
          </cell>
          <cell r="CR75" t="b">
            <v>0</v>
          </cell>
          <cell r="CS75"/>
          <cell r="CT75"/>
          <cell r="CU75"/>
          <cell r="CV75"/>
          <cell r="CW75"/>
          <cell r="CX75" t="b">
            <v>0</v>
          </cell>
          <cell r="CY75" t="b">
            <v>0</v>
          </cell>
          <cell r="CZ75" t="b">
            <v>0</v>
          </cell>
          <cell r="DA75" t="b">
            <v>0</v>
          </cell>
          <cell r="DB75"/>
          <cell r="DC75"/>
          <cell r="DD75"/>
          <cell r="DE75" t="b">
            <v>0</v>
          </cell>
          <cell r="DF75" t="b">
            <v>0</v>
          </cell>
        </row>
        <row r="76">
          <cell r="A76" t="str">
            <v>4526</v>
          </cell>
          <cell r="B76" t="str">
            <v>MOD432 incorrectly removed M3.7.3 &amp; M3.7.4 revised Meter Read to be re-instated in UNC and the associated process</v>
          </cell>
          <cell r="C76" t="str">
            <v>99. Change Cancelled</v>
          </cell>
          <cell r="D76">
            <v>43167</v>
          </cell>
          <cell r="E76" t="str">
            <v>99. Change Cancelled
97. Xoserve require ChMC sponsorship - 08/02/18
99. Change Cancelled</v>
          </cell>
          <cell r="F76"/>
          <cell r="G76" t="b">
            <v>0</v>
          </cell>
          <cell r="H76"/>
          <cell r="I76">
            <v>42410</v>
          </cell>
          <cell r="L76" t="b">
            <v>0</v>
          </cell>
          <cell r="M76"/>
          <cell r="N76"/>
          <cell r="O76"/>
          <cell r="P76" t="str">
            <v>Emma Smith</v>
          </cell>
          <cell r="Q76"/>
          <cell r="R76"/>
          <cell r="S76"/>
          <cell r="T76" t="str">
            <v>CR (Internal)</v>
          </cell>
          <cell r="U76" t="str">
            <v>CLOSED</v>
          </cell>
          <cell r="V76" t="b">
            <v>0</v>
          </cell>
          <cell r="W76">
            <v>43167</v>
          </cell>
          <cell r="X76"/>
          <cell r="AD76"/>
          <cell r="AF76"/>
          <cell r="AN76"/>
          <cell r="AR76"/>
          <cell r="AS76"/>
          <cell r="AZ76"/>
          <cell r="BB76"/>
          <cell r="BC76"/>
          <cell r="BE76" t="b">
            <v>0</v>
          </cell>
          <cell r="BM76"/>
          <cell r="BO76" t="str">
            <v>08/03/2018 DC This change was approved for closure at yesteday ChMC meeting.
14/12/17 DC We were advised by future release team this change is no longer required.</v>
          </cell>
          <cell r="BQ76"/>
          <cell r="BS76"/>
          <cell r="BU76"/>
          <cell r="BW76"/>
          <cell r="BX76"/>
          <cell r="BY76">
            <v>0</v>
          </cell>
          <cell r="BZ76" t="str">
            <v>UKLP IADBI174</v>
          </cell>
          <cell r="CA76" t="str">
            <v>R &amp; N</v>
          </cell>
          <cell r="CB76"/>
          <cell r="CC76"/>
          <cell r="CD76"/>
          <cell r="CE76"/>
          <cell r="CF76"/>
          <cell r="CG76" t="b">
            <v>0</v>
          </cell>
          <cell r="CH76"/>
          <cell r="CJ76" t="b">
            <v>0</v>
          </cell>
          <cell r="CK76" t="b">
            <v>0</v>
          </cell>
          <cell r="CL76" t="b">
            <v>0</v>
          </cell>
          <cell r="CM76"/>
          <cell r="CN76">
            <v>0</v>
          </cell>
          <cell r="CO76"/>
          <cell r="CP76"/>
          <cell r="CQ76" t="b">
            <v>0</v>
          </cell>
          <cell r="CR76" t="b">
            <v>0</v>
          </cell>
          <cell r="CS76"/>
          <cell r="CT76"/>
          <cell r="CU76"/>
          <cell r="CV76"/>
          <cell r="CW76"/>
          <cell r="CX76" t="b">
            <v>0</v>
          </cell>
          <cell r="CY76" t="b">
            <v>0</v>
          </cell>
          <cell r="CZ76" t="b">
            <v>0</v>
          </cell>
          <cell r="DA76" t="b">
            <v>0</v>
          </cell>
          <cell r="DB76"/>
          <cell r="DC76"/>
          <cell r="DD76"/>
          <cell r="DE76" t="b">
            <v>0</v>
          </cell>
          <cell r="DF76" t="b">
            <v>0</v>
          </cell>
        </row>
        <row r="77">
          <cell r="A77" t="str">
            <v>4452</v>
          </cell>
          <cell r="B77" t="str">
            <v>Pending capacity amendment with Ratchet</v>
          </cell>
          <cell r="C77" t="str">
            <v>100. Change Completed</v>
          </cell>
          <cell r="D77">
            <v>43178</v>
          </cell>
          <cell r="E77" t="str">
            <v>CO-RCVD 30/10/17
Moved CO-RCVD to 11. Change in Delivery 08/11/2017
12. CCR/Internal Closedown Document In Progress
100. Change Completed</v>
          </cell>
          <cell r="F77"/>
          <cell r="G77" t="b">
            <v>0</v>
          </cell>
          <cell r="H77"/>
          <cell r="I77">
            <v>42710</v>
          </cell>
          <cell r="K77">
            <v>43077</v>
          </cell>
          <cell r="L77" t="b">
            <v>0</v>
          </cell>
          <cell r="M77"/>
          <cell r="N77"/>
          <cell r="O77"/>
          <cell r="P77" t="str">
            <v>Dean Johnson</v>
          </cell>
          <cell r="Q77"/>
          <cell r="R77"/>
          <cell r="S77" t="str">
            <v>Matt Rider</v>
          </cell>
          <cell r="T77" t="str">
            <v>CP</v>
          </cell>
          <cell r="U77" t="str">
            <v>COMPLETE</v>
          </cell>
          <cell r="V77" t="b">
            <v>0</v>
          </cell>
          <cell r="W77">
            <v>43178</v>
          </cell>
          <cell r="X77"/>
          <cell r="AD77"/>
          <cell r="AF77"/>
          <cell r="AN77"/>
          <cell r="AR77"/>
          <cell r="AS77"/>
          <cell r="AZ77"/>
          <cell r="BB77"/>
          <cell r="BC77"/>
          <cell r="BE77" t="b">
            <v>0</v>
          </cell>
          <cell r="BH77">
            <v>43077</v>
          </cell>
          <cell r="BI77">
            <v>43077</v>
          </cell>
          <cell r="BM77"/>
          <cell r="BO77" t="str">
            <v>19/03/2018 DC This change is linked to 4340,it does not have its own PAT tool it is complete as per Rebecca Perkins email today.
12/12/2017 DC project deployed and moved to projection as per email from Alex Stuart to update the database to 12 CCR/Internal</v>
          </cell>
          <cell r="BQ77"/>
          <cell r="BS77"/>
          <cell r="BU77"/>
          <cell r="BW77"/>
          <cell r="BX77"/>
          <cell r="BY77">
            <v>1.1000000000000001</v>
          </cell>
          <cell r="BZ77" t="str">
            <v>UKLP IADBI279</v>
          </cell>
          <cell r="CA77" t="str">
            <v>R &amp; N</v>
          </cell>
          <cell r="CB77"/>
          <cell r="CC77" t="str">
            <v>Project Delivery</v>
          </cell>
          <cell r="CD77" t="str">
            <v>ISU</v>
          </cell>
          <cell r="CE77" t="str">
            <v>SPA</v>
          </cell>
          <cell r="CF77" t="str">
            <v>31-100days</v>
          </cell>
          <cell r="CG77" t="b">
            <v>0</v>
          </cell>
          <cell r="CH77"/>
          <cell r="CJ77" t="b">
            <v>0</v>
          </cell>
          <cell r="CK77" t="b">
            <v>0</v>
          </cell>
          <cell r="CL77" t="b">
            <v>0</v>
          </cell>
          <cell r="CM77"/>
          <cell r="CO77"/>
          <cell r="CP77"/>
          <cell r="CQ77" t="b">
            <v>0</v>
          </cell>
          <cell r="CR77" t="b">
            <v>0</v>
          </cell>
          <cell r="CS77"/>
          <cell r="CT77"/>
          <cell r="CU77"/>
          <cell r="CV77"/>
          <cell r="CW77"/>
          <cell r="CX77" t="b">
            <v>0</v>
          </cell>
          <cell r="CY77" t="b">
            <v>0</v>
          </cell>
          <cell r="CZ77" t="b">
            <v>0</v>
          </cell>
          <cell r="DA77" t="b">
            <v>0</v>
          </cell>
          <cell r="DB77"/>
          <cell r="DC77"/>
          <cell r="DD77"/>
          <cell r="DE77" t="b">
            <v>0</v>
          </cell>
          <cell r="DF77" t="b">
            <v>0</v>
          </cell>
          <cell r="DG77">
            <v>42991</v>
          </cell>
          <cell r="DJ77">
            <v>42991</v>
          </cell>
        </row>
        <row r="78">
          <cell r="A78" t="str">
            <v>4453</v>
          </cell>
          <cell r="B78" t="str">
            <v>File Format Should Have Changes</v>
          </cell>
          <cell r="C78" t="str">
            <v>7. BER/Business Case In Progress</v>
          </cell>
          <cell r="D78">
            <v>43166</v>
          </cell>
          <cell r="E78" t="str">
            <v>CO-RCVD - 30/10/2017
Moved from CO-RCVD to 20.1 Start Up Approach in Progress 08/11/2017
97. Xoserve require ChMC sponsorship
2.1 Start up approach
4. EQR In-Progress
7. BER/Business Case In Progress 07/02/18</v>
          </cell>
          <cell r="F78"/>
          <cell r="G78" t="b">
            <v>0</v>
          </cell>
          <cell r="H78"/>
          <cell r="I78">
            <v>42720</v>
          </cell>
          <cell r="K78">
            <v>43252</v>
          </cell>
          <cell r="L78" t="b">
            <v>0</v>
          </cell>
          <cell r="M78"/>
          <cell r="N78"/>
          <cell r="O78"/>
          <cell r="P78" t="str">
            <v>Marie Berlin</v>
          </cell>
          <cell r="Q78"/>
          <cell r="R78"/>
          <cell r="S78" t="str">
            <v>Padmini Duvvuri</v>
          </cell>
          <cell r="T78" t="str">
            <v>CR (Internal)</v>
          </cell>
          <cell r="U78" t="str">
            <v>LIVE</v>
          </cell>
          <cell r="V78" t="b">
            <v>0</v>
          </cell>
          <cell r="X78"/>
          <cell r="AD78"/>
          <cell r="AF78"/>
          <cell r="AN78"/>
          <cell r="AR78"/>
          <cell r="AS78"/>
          <cell r="AZ78"/>
          <cell r="BB78"/>
          <cell r="BC78"/>
          <cell r="BE78" t="b">
            <v>0</v>
          </cell>
          <cell r="BH78">
            <v>43413</v>
          </cell>
          <cell r="BM78"/>
          <cell r="BO78" t="str">
            <v>07/03/2018 DC Scope of the file format changes need to be finalised with DSG, the change will be added to a change pack
07/02/18 - ChMC outcome - R3 Initial Scope approved / EQR Approved / Proposed BER to be submitted for ChmC April
233/01/2018 DC DSC DS</v>
          </cell>
          <cell r="BQ78"/>
          <cell r="BS78"/>
          <cell r="BU78"/>
          <cell r="BW78"/>
          <cell r="BX78"/>
          <cell r="BY78">
            <v>3</v>
          </cell>
          <cell r="BZ78" t="str">
            <v>UKLP IADBI280v3</v>
          </cell>
          <cell r="CA78" t="str">
            <v>R &amp; N</v>
          </cell>
          <cell r="CB78"/>
          <cell r="CC78" t="str">
            <v>Project Delivery</v>
          </cell>
          <cell r="CD78" t="str">
            <v>ISU</v>
          </cell>
          <cell r="CE78" t="str">
            <v>Other</v>
          </cell>
          <cell r="CF78" t="str">
            <v>31-100days</v>
          </cell>
          <cell r="CG78" t="b">
            <v>0</v>
          </cell>
          <cell r="CH78"/>
          <cell r="CJ78" t="b">
            <v>1</v>
          </cell>
          <cell r="CK78" t="b">
            <v>1</v>
          </cell>
          <cell r="CL78" t="b">
            <v>0</v>
          </cell>
          <cell r="CM78"/>
          <cell r="CO78"/>
          <cell r="CP78"/>
          <cell r="CQ78" t="b">
            <v>0</v>
          </cell>
          <cell r="CR78" t="b">
            <v>0</v>
          </cell>
          <cell r="CS78"/>
          <cell r="CT78"/>
          <cell r="CU78"/>
          <cell r="CV78" t="str">
            <v>ChMC endorsed Change Proposal</v>
          </cell>
          <cell r="CW78" t="str">
            <v>Multiple Market Groups</v>
          </cell>
          <cell r="CX78" t="b">
            <v>1</v>
          </cell>
          <cell r="CY78" t="b">
            <v>0</v>
          </cell>
          <cell r="CZ78" t="b">
            <v>0</v>
          </cell>
          <cell r="DA78" t="b">
            <v>0</v>
          </cell>
          <cell r="DB78" t="str">
            <v>Service Area 1: Manage Supply Point Registration</v>
          </cell>
          <cell r="DC78" t="str">
            <v>Two to Five</v>
          </cell>
          <cell r="DD78" t="str">
            <v>Low</v>
          </cell>
          <cell r="DE78" t="b">
            <v>0</v>
          </cell>
          <cell r="DF78" t="b">
            <v>0</v>
          </cell>
          <cell r="DH78">
            <v>43138</v>
          </cell>
        </row>
        <row r="79">
          <cell r="A79" t="str">
            <v>COR3234</v>
          </cell>
          <cell r="B79" t="str">
            <v>Unregistered Supply Points – Portfolio Clearance Initiative</v>
          </cell>
          <cell r="C79" t="str">
            <v>100. Change Completed</v>
          </cell>
          <cell r="D79">
            <v>41730</v>
          </cell>
          <cell r="E79" t="str">
            <v>CO-RCVD 18/10/2013
EQ-PROD 31/10/2013
EQ-SENT 14/11/2013
BE-RCVD 14/11/2013
BE-SENT 27/11/2013
CA-RCVD 13/02/2014
PD-IMPD 31/01/2014
PD-SENT 06/03/2014
PD-CLSD 01/04/2014</v>
          </cell>
          <cell r="F79" t="str">
            <v>GDNS require Xoserve to prepare unregistered and shipperless supply point datasets for submission to Shippers and UIPs for analysis and processing returns back to the relevant GDN. 
High priority to meet GDN unregistered / shipperless supply point obliga</v>
          </cell>
          <cell r="G79" t="b">
            <v>0</v>
          </cell>
          <cell r="H79"/>
          <cell r="I79">
            <v>41565</v>
          </cell>
          <cell r="J79">
            <v>41578</v>
          </cell>
          <cell r="L79" t="b">
            <v>1</v>
          </cell>
          <cell r="M79" t="str">
            <v>ADN</v>
          </cell>
          <cell r="N79"/>
          <cell r="O79" t="str">
            <v>Joel Martin</v>
          </cell>
          <cell r="P79" t="str">
            <v>Joel Martin</v>
          </cell>
          <cell r="Q79"/>
          <cell r="R79" t="str">
            <v>Dave Ackers</v>
          </cell>
          <cell r="S79" t="str">
            <v>Lorraine Cave</v>
          </cell>
          <cell r="T79" t="str">
            <v>CO</v>
          </cell>
          <cell r="U79" t="str">
            <v>COMPLETE</v>
          </cell>
          <cell r="V79" t="b">
            <v>1</v>
          </cell>
          <cell r="W79">
            <v>41730</v>
          </cell>
          <cell r="X79" t="str">
            <v>Nita Patel</v>
          </cell>
          <cell r="Y79">
            <v>41578</v>
          </cell>
          <cell r="Z79">
            <v>41592</v>
          </cell>
          <cell r="AB79">
            <v>41592</v>
          </cell>
          <cell r="AC79">
            <v>0</v>
          </cell>
          <cell r="AD79"/>
          <cell r="AF79" t="str">
            <v>SENT</v>
          </cell>
          <cell r="AG79">
            <v>41592</v>
          </cell>
          <cell r="AH79">
            <v>41592</v>
          </cell>
          <cell r="AI79">
            <v>41605</v>
          </cell>
          <cell r="AJ79">
            <v>41635</v>
          </cell>
          <cell r="AK79">
            <v>41635</v>
          </cell>
          <cell r="AM79">
            <v>41635</v>
          </cell>
          <cell r="AN79" t="str">
            <v>Pre Sanction Meeting 26/11/13</v>
          </cell>
          <cell r="AP79">
            <v>0</v>
          </cell>
          <cell r="AR79"/>
          <cell r="AS79" t="str">
            <v>SENT</v>
          </cell>
          <cell r="AT79">
            <v>41605</v>
          </cell>
          <cell r="AU79">
            <v>41683</v>
          </cell>
          <cell r="AZ79"/>
          <cell r="BB79"/>
          <cell r="BC79" t="str">
            <v>PROD</v>
          </cell>
          <cell r="BD79">
            <v>41683</v>
          </cell>
          <cell r="BE79" t="b">
            <v>0</v>
          </cell>
          <cell r="BF79">
            <v>3</v>
          </cell>
          <cell r="BI79">
            <v>41682</v>
          </cell>
          <cell r="BK79">
            <v>41704</v>
          </cell>
          <cell r="BM79" t="str">
            <v>CLSD</v>
          </cell>
          <cell r="BN79">
            <v>41730</v>
          </cell>
          <cell r="BO79" t="str">
            <v>17/02/14 KB - Approval received from Joel.  SNIR due date removed and status changed to PD-IMPD.  
17/02/14 KB - Note sent to Joel asking for his approval to bypass the SN as the project delivered on 31/01/14 and is progressing through to closedown.  Awai</v>
          </cell>
          <cell r="BQ79"/>
          <cell r="BS79"/>
          <cell r="BU79"/>
          <cell r="BW79"/>
          <cell r="BX79"/>
          <cell r="BZ79"/>
          <cell r="CA79"/>
          <cell r="CB79"/>
          <cell r="CC79"/>
          <cell r="CD79"/>
          <cell r="CE79"/>
          <cell r="CF79"/>
          <cell r="CG79" t="b">
            <v>0</v>
          </cell>
          <cell r="CH79"/>
          <cell r="CJ79" t="b">
            <v>0</v>
          </cell>
          <cell r="CK79" t="b">
            <v>0</v>
          </cell>
          <cell r="CL79" t="b">
            <v>0</v>
          </cell>
          <cell r="CM79"/>
          <cell r="CO79"/>
          <cell r="CP79"/>
          <cell r="CQ79" t="b">
            <v>0</v>
          </cell>
          <cell r="CR79" t="b">
            <v>0</v>
          </cell>
          <cell r="CS79"/>
          <cell r="CT79"/>
          <cell r="CU79"/>
          <cell r="CV79"/>
          <cell r="CW79"/>
          <cell r="CX79" t="b">
            <v>0</v>
          </cell>
          <cell r="CY79" t="b">
            <v>0</v>
          </cell>
          <cell r="CZ79" t="b">
            <v>0</v>
          </cell>
          <cell r="DA79" t="b">
            <v>0</v>
          </cell>
          <cell r="DB79"/>
          <cell r="DC79"/>
          <cell r="DD79"/>
          <cell r="DE79" t="b">
            <v>0</v>
          </cell>
          <cell r="DF79" t="b">
            <v>0</v>
          </cell>
        </row>
        <row r="80">
          <cell r="A80" t="str">
            <v>COR3247</v>
          </cell>
          <cell r="B80" t="str">
            <v>Investigate feasibility of issuing a rejection file to a User where sanctions are applied.</v>
          </cell>
          <cell r="C80" t="str">
            <v>100. Change Completed</v>
          </cell>
          <cell r="D80">
            <v>41842</v>
          </cell>
          <cell r="E80" t="str">
            <v>CO-RCVD 30/10/2013
EQ-PNDG 30/10/2013
EQ-PROD 31/10/2013
EQ-SENT 08/11/2013
BE-RCVD 29/01/2014
BE-PROD 29/01/2014
BE-SENT19/02/2014
CA-RCVD 04/03/2014
SN-PROD 04/03/2014
SN-SENT 17/03/2014
PD-PROD 17/03/2014
PD-IMPD 01/07/2014
PD-SENT 09/07/2014
PD-CLSD 2</v>
          </cell>
          <cell r="F80" t="str">
            <v xml:space="preserve">Where a new User accedes to the UNC and states that they do not intend to operate on a specific network it is common for the GT to apply sanctions to prevent them taking on supply points rather than forcing credit arrangements in accordance with the UNC. </v>
          </cell>
          <cell r="G80" t="b">
            <v>0</v>
          </cell>
          <cell r="H80"/>
          <cell r="I80">
            <v>41577</v>
          </cell>
          <cell r="J80">
            <v>41590</v>
          </cell>
          <cell r="L80" t="b">
            <v>1</v>
          </cell>
          <cell r="M80" t="str">
            <v>ADN</v>
          </cell>
          <cell r="N80"/>
          <cell r="O80" t="str">
            <v>Joanna Ferguson</v>
          </cell>
          <cell r="P80" t="str">
            <v>Joanna Ferguson</v>
          </cell>
          <cell r="Q80"/>
          <cell r="R80" t="str">
            <v>Dave Ackers</v>
          </cell>
          <cell r="S80" t="str">
            <v>Lorraine Cave</v>
          </cell>
          <cell r="T80" t="str">
            <v>CO</v>
          </cell>
          <cell r="U80" t="str">
            <v>COMPLETE</v>
          </cell>
          <cell r="V80" t="b">
            <v>0</v>
          </cell>
          <cell r="W80">
            <v>41842</v>
          </cell>
          <cell r="X80" t="str">
            <v>Darran Dredge</v>
          </cell>
          <cell r="Y80">
            <v>41578</v>
          </cell>
          <cell r="Z80">
            <v>41586</v>
          </cell>
          <cell r="AB80">
            <v>41586</v>
          </cell>
          <cell r="AD80"/>
          <cell r="AF80" t="str">
            <v>SENT</v>
          </cell>
          <cell r="AG80">
            <v>41586</v>
          </cell>
          <cell r="AH80">
            <v>-615769</v>
          </cell>
          <cell r="AI80">
            <v>41681</v>
          </cell>
          <cell r="AJ80">
            <v>41674</v>
          </cell>
          <cell r="AK80">
            <v>41690</v>
          </cell>
          <cell r="AM80">
            <v>41689</v>
          </cell>
          <cell r="AN80" t="str">
            <v>Pre Sanction Meeting 11/02/14</v>
          </cell>
          <cell r="AP80">
            <v>2376</v>
          </cell>
          <cell r="AR80"/>
          <cell r="AS80" t="str">
            <v>SENT</v>
          </cell>
          <cell r="AT80">
            <v>41689</v>
          </cell>
          <cell r="AU80">
            <v>41702</v>
          </cell>
          <cell r="AV80">
            <v>41715</v>
          </cell>
          <cell r="AW80">
            <v>41715</v>
          </cell>
          <cell r="AX80">
            <v>41715</v>
          </cell>
          <cell r="AZ80"/>
          <cell r="BA80">
            <v>41715</v>
          </cell>
          <cell r="BB80"/>
          <cell r="BC80" t="str">
            <v>SENT</v>
          </cell>
          <cell r="BD80">
            <v>41715</v>
          </cell>
          <cell r="BE80" t="b">
            <v>0</v>
          </cell>
          <cell r="BF80">
            <v>3</v>
          </cell>
          <cell r="BH80">
            <v>41820</v>
          </cell>
          <cell r="BI80">
            <v>41821</v>
          </cell>
          <cell r="BJ80">
            <v>41829</v>
          </cell>
          <cell r="BK80">
            <v>41829</v>
          </cell>
          <cell r="BM80" t="str">
            <v>CLSD</v>
          </cell>
          <cell r="BN80">
            <v>41842</v>
          </cell>
          <cell r="BO80" t="str">
            <v>30/10/2013 AT - CO-RCVD 30/10/2013 and assigned to Lorraine Cave/Darran Dredge.</v>
          </cell>
          <cell r="BQ80"/>
          <cell r="BS80"/>
          <cell r="BU80"/>
          <cell r="BW80"/>
          <cell r="BX80"/>
          <cell r="BZ80"/>
          <cell r="CA80"/>
          <cell r="CB80"/>
          <cell r="CC80"/>
          <cell r="CD80"/>
          <cell r="CE80"/>
          <cell r="CF80"/>
          <cell r="CG80" t="b">
            <v>0</v>
          </cell>
          <cell r="CH80"/>
          <cell r="CJ80" t="b">
            <v>0</v>
          </cell>
          <cell r="CK80" t="b">
            <v>0</v>
          </cell>
          <cell r="CL80" t="b">
            <v>0</v>
          </cell>
          <cell r="CM80"/>
          <cell r="CO80"/>
          <cell r="CP80"/>
          <cell r="CQ80" t="b">
            <v>0</v>
          </cell>
          <cell r="CR80" t="b">
            <v>0</v>
          </cell>
          <cell r="CS80"/>
          <cell r="CT80"/>
          <cell r="CU80"/>
          <cell r="CV80"/>
          <cell r="CW80"/>
          <cell r="CX80" t="b">
            <v>0</v>
          </cell>
          <cell r="CY80" t="b">
            <v>0</v>
          </cell>
          <cell r="CZ80" t="b">
            <v>0</v>
          </cell>
          <cell r="DA80" t="b">
            <v>0</v>
          </cell>
          <cell r="DB80"/>
          <cell r="DC80"/>
          <cell r="DD80"/>
          <cell r="DE80" t="b">
            <v>0</v>
          </cell>
          <cell r="DF80" t="b">
            <v>0</v>
          </cell>
        </row>
        <row r="81">
          <cell r="A81" t="str">
            <v>COR3351</v>
          </cell>
          <cell r="B81" t="str">
            <v>AirWatch License Agreement for Mobile Device Management</v>
          </cell>
          <cell r="C81" t="str">
            <v>99. Change Cancelled</v>
          </cell>
          <cell r="D81">
            <v>41710</v>
          </cell>
          <cell r="E81" t="str">
            <v>CO-RCVD 12/03/2014</v>
          </cell>
          <cell r="F81" t="str">
            <v>CO reference raised to support CAF &amp; EAF submission.</v>
          </cell>
          <cell r="G81" t="b">
            <v>0</v>
          </cell>
          <cell r="H81"/>
          <cell r="I81">
            <v>41710</v>
          </cell>
          <cell r="L81" t="b">
            <v>0</v>
          </cell>
          <cell r="M81"/>
          <cell r="N81"/>
          <cell r="O81"/>
          <cell r="P81" t="str">
            <v>David Williamson</v>
          </cell>
          <cell r="Q81" t="str">
            <v>Vicky Palmer / Steve Adcock</v>
          </cell>
          <cell r="R81"/>
          <cell r="S81" t="str">
            <v>David Williamson</v>
          </cell>
          <cell r="T81" t="str">
            <v>CR (internal)</v>
          </cell>
          <cell r="U81" t="str">
            <v>CLOSED</v>
          </cell>
          <cell r="V81" t="b">
            <v>0</v>
          </cell>
          <cell r="X81" t="str">
            <v>Az Saddique</v>
          </cell>
          <cell r="AD81"/>
          <cell r="AF81"/>
          <cell r="AN81"/>
          <cell r="AR81"/>
          <cell r="AS81"/>
          <cell r="AZ81"/>
          <cell r="BB81"/>
          <cell r="BC81"/>
          <cell r="BE81" t="b">
            <v>0</v>
          </cell>
          <cell r="BF81">
            <v>6</v>
          </cell>
          <cell r="BM81"/>
          <cell r="BO81" t="str">
            <v>13/04/2015 AT - Set CO-CLSD</v>
          </cell>
          <cell r="BQ81"/>
          <cell r="BS81"/>
          <cell r="BU81"/>
          <cell r="BW81"/>
          <cell r="BX81"/>
          <cell r="BZ81"/>
          <cell r="CA81"/>
          <cell r="CB81"/>
          <cell r="CC81"/>
          <cell r="CD81"/>
          <cell r="CE81"/>
          <cell r="CF81"/>
          <cell r="CG81" t="b">
            <v>0</v>
          </cell>
          <cell r="CH81"/>
          <cell r="CJ81" t="b">
            <v>0</v>
          </cell>
          <cell r="CK81" t="b">
            <v>0</v>
          </cell>
          <cell r="CL81" t="b">
            <v>0</v>
          </cell>
          <cell r="CM81"/>
          <cell r="CO81"/>
          <cell r="CP81"/>
          <cell r="CQ81" t="b">
            <v>0</v>
          </cell>
          <cell r="CR81" t="b">
            <v>0</v>
          </cell>
          <cell r="CS81"/>
          <cell r="CT81"/>
          <cell r="CU81"/>
          <cell r="CV81"/>
          <cell r="CW81"/>
          <cell r="CX81" t="b">
            <v>0</v>
          </cell>
          <cell r="CY81" t="b">
            <v>0</v>
          </cell>
          <cell r="CZ81" t="b">
            <v>0</v>
          </cell>
          <cell r="DA81" t="b">
            <v>0</v>
          </cell>
          <cell r="DB81"/>
          <cell r="DC81"/>
          <cell r="DD81"/>
          <cell r="DE81" t="b">
            <v>0</v>
          </cell>
          <cell r="DF81" t="b">
            <v>0</v>
          </cell>
        </row>
        <row r="82">
          <cell r="A82" t="str">
            <v>4381</v>
          </cell>
          <cell r="B82" t="str">
            <v xml:space="preserve"> The updating of the ZDT_AQ_OPER table</v>
          </cell>
          <cell r="C82" t="str">
            <v>100. Change Completed</v>
          </cell>
          <cell r="D82">
            <v>43193</v>
          </cell>
          <cell r="E82" t="str">
            <v>CO-RCVD 11/10/2017
Moved from CO-RCVD to 2.1 Start up approach in progress
08/11/2017
11. Change In Delivery
100. Change Completed</v>
          </cell>
          <cell r="F82" t="str">
            <v xml:space="preserve">Cr 6251 has already populated the ZDT_AQ_OPER table with the known missing attributes for both GT and IGT SMPs. This was for the Rolling AQ value for GTs (219980260) and for IGTs a value (690925). The change also populated the table with the formula year </v>
          </cell>
          <cell r="G82" t="b">
            <v>0</v>
          </cell>
          <cell r="H82"/>
          <cell r="I82">
            <v>43014</v>
          </cell>
          <cell r="K82">
            <v>43176</v>
          </cell>
          <cell r="L82" t="b">
            <v>0</v>
          </cell>
          <cell r="M82"/>
          <cell r="N82"/>
          <cell r="O82" t="str">
            <v>na</v>
          </cell>
          <cell r="P82" t="str">
            <v>Sue Prosser/Emma Lyndon</v>
          </cell>
          <cell r="Q82" t="str">
            <v>ICAF 11/10/17</v>
          </cell>
          <cell r="R82" t="str">
            <v>Lee Foster</v>
          </cell>
          <cell r="S82" t="str">
            <v>Donna Johnson</v>
          </cell>
          <cell r="T82" t="str">
            <v>CR (Internal)</v>
          </cell>
          <cell r="U82" t="str">
            <v>COMPLETE</v>
          </cell>
          <cell r="V82" t="b">
            <v>0</v>
          </cell>
          <cell r="W82">
            <v>43193</v>
          </cell>
          <cell r="X82"/>
          <cell r="AD82"/>
          <cell r="AF82"/>
          <cell r="AN82"/>
          <cell r="AR82"/>
          <cell r="AS82"/>
          <cell r="AZ82"/>
          <cell r="BB82"/>
          <cell r="BC82"/>
          <cell r="BE82" t="b">
            <v>0</v>
          </cell>
          <cell r="BH82">
            <v>43176</v>
          </cell>
          <cell r="BM82"/>
          <cell r="BO82" t="str">
            <v>03/04/18 DC Work  complete Karen has emailed Sue Prosser to confirm she is happy with the work.
29/03/18 Julie B chased Karen for confimation email.
23/03/18 AC- Completed on the 17th March. Karen to send email to PO to confirm closure.
16/03/18 AC- Imp</v>
          </cell>
          <cell r="BQ82"/>
          <cell r="BS82"/>
          <cell r="BU82"/>
          <cell r="BW82"/>
          <cell r="BX82"/>
          <cell r="BY82">
            <v>50</v>
          </cell>
          <cell r="BZ82"/>
          <cell r="CA82" t="str">
            <v>R &amp; N</v>
          </cell>
          <cell r="CB82" t="str">
            <v>XO3660</v>
          </cell>
          <cell r="CC82" t="str">
            <v>ME</v>
          </cell>
          <cell r="CD82" t="str">
            <v>ISU</v>
          </cell>
          <cell r="CE82" t="str">
            <v>Invoicing</v>
          </cell>
          <cell r="CF82" t="str">
            <v>30-60 days</v>
          </cell>
          <cell r="CG82" t="b">
            <v>0</v>
          </cell>
          <cell r="CH82"/>
          <cell r="CJ82" t="b">
            <v>0</v>
          </cell>
          <cell r="CK82" t="b">
            <v>0</v>
          </cell>
          <cell r="CL82" t="b">
            <v>0</v>
          </cell>
          <cell r="CM82"/>
          <cell r="CO82"/>
          <cell r="CP82"/>
          <cell r="CQ82" t="b">
            <v>0</v>
          </cell>
          <cell r="CR82" t="b">
            <v>1</v>
          </cell>
          <cell r="CS82"/>
          <cell r="CT82"/>
          <cell r="CU82"/>
          <cell r="CV82" t="str">
            <v>Xoserve Internal CR (business improvement initiative)</v>
          </cell>
          <cell r="CW82" t="str">
            <v>Multiple Market Groups</v>
          </cell>
          <cell r="CX82" t="b">
            <v>1</v>
          </cell>
          <cell r="CY82" t="b">
            <v>1</v>
          </cell>
          <cell r="CZ82" t="b">
            <v>1</v>
          </cell>
          <cell r="DA82" t="b">
            <v>1</v>
          </cell>
          <cell r="DB82" t="str">
            <v>Service Area 6: Annual Quantity / DM Supply Point and Offtake Rate Reviews</v>
          </cell>
          <cell r="DC82" t="str">
            <v>Two to Five</v>
          </cell>
          <cell r="DD82" t="str">
            <v>High</v>
          </cell>
          <cell r="DE82" t="b">
            <v>0</v>
          </cell>
          <cell r="DF82" t="b">
            <v>0</v>
          </cell>
        </row>
        <row r="83">
          <cell r="A83" t="str">
            <v>4462</v>
          </cell>
          <cell r="B83" t="str">
            <v>BEIS_Consumption Data</v>
          </cell>
          <cell r="C83" t="str">
            <v>12. CCR/Closedown document in progress</v>
          </cell>
          <cell r="D83">
            <v>43123</v>
          </cell>
          <cell r="E83" t="str">
            <v>CO-RCVD-30/10/2017
Moved from CO-RCVD to 2.1 Start Up Approach in Progress 09/11/2017
97. Xoserve require ChMC sponsorship
2.1. Start-Up Approach In Progress
11. Change In Delivery
12. CCR/Closedown document in progress</v>
          </cell>
          <cell r="F83"/>
          <cell r="G83" t="b">
            <v>0</v>
          </cell>
          <cell r="H83"/>
          <cell r="I83">
            <v>42774</v>
          </cell>
          <cell r="K83">
            <v>43344</v>
          </cell>
          <cell r="L83" t="b">
            <v>0</v>
          </cell>
          <cell r="M83"/>
          <cell r="N83"/>
          <cell r="O83"/>
          <cell r="P83" t="str">
            <v>Fiona Cottam</v>
          </cell>
          <cell r="Q83"/>
          <cell r="R83"/>
          <cell r="S83" t="str">
            <v>Steve Concannon</v>
          </cell>
          <cell r="T83" t="str">
            <v>CR (Internal)</v>
          </cell>
          <cell r="U83" t="str">
            <v>LIVE</v>
          </cell>
          <cell r="V83" t="b">
            <v>0</v>
          </cell>
          <cell r="X83"/>
          <cell r="AD83"/>
          <cell r="AF83"/>
          <cell r="AN83"/>
          <cell r="AR83"/>
          <cell r="AS83"/>
          <cell r="AZ83"/>
          <cell r="BB83"/>
          <cell r="BC83"/>
          <cell r="BE83" t="b">
            <v>0</v>
          </cell>
          <cell r="BH83">
            <v>43119</v>
          </cell>
          <cell r="BI83">
            <v>43119</v>
          </cell>
          <cell r="BM83"/>
          <cell r="BO83" t="str">
            <v>20/02/2018 DC Discussion with Becky and Julie today, this change cannot be closed down as we do not have all the documentation in from the project.  
02/02/18 DC Email from Harfan Ahmed to confirm this change can be closed.
02/02/2018 DC I have emailed H</v>
          </cell>
          <cell r="BQ83"/>
          <cell r="BS83"/>
          <cell r="BU83"/>
          <cell r="BW83"/>
          <cell r="BX83"/>
          <cell r="BZ83" t="str">
            <v>UKLP IADBI294</v>
          </cell>
          <cell r="CA83" t="str">
            <v>Data Office</v>
          </cell>
          <cell r="CB83"/>
          <cell r="CC83" t="str">
            <v>Project Delivery</v>
          </cell>
          <cell r="CD83" t="str">
            <v>BW</v>
          </cell>
          <cell r="CE83" t="str">
            <v>Other</v>
          </cell>
          <cell r="CF83" t="str">
            <v>31-100days</v>
          </cell>
          <cell r="CG83" t="b">
            <v>0</v>
          </cell>
          <cell r="CH83"/>
          <cell r="CJ83" t="b">
            <v>0</v>
          </cell>
          <cell r="CK83" t="b">
            <v>0</v>
          </cell>
          <cell r="CL83" t="b">
            <v>0</v>
          </cell>
          <cell r="CM83"/>
          <cell r="CO83"/>
          <cell r="CP83"/>
          <cell r="CQ83" t="b">
            <v>0</v>
          </cell>
          <cell r="CR83" t="b">
            <v>0</v>
          </cell>
          <cell r="CS83" t="str">
            <v>Customer</v>
          </cell>
          <cell r="CT83"/>
          <cell r="CU83"/>
          <cell r="CV83" t="str">
            <v>BEIS</v>
          </cell>
          <cell r="CW83" t="str">
            <v>One Market Group</v>
          </cell>
          <cell r="CX83" t="b">
            <v>0</v>
          </cell>
          <cell r="CY83" t="b">
            <v>0</v>
          </cell>
          <cell r="CZ83" t="b">
            <v>0</v>
          </cell>
          <cell r="DA83" t="b">
            <v>0</v>
          </cell>
          <cell r="DB83" t="str">
            <v>Service Area 19: Network Operator and User Relationship Management</v>
          </cell>
          <cell r="DC83" t="str">
            <v>One</v>
          </cell>
          <cell r="DD83" t="str">
            <v>Low</v>
          </cell>
          <cell r="DE83" t="b">
            <v>0</v>
          </cell>
          <cell r="DF83" t="b">
            <v>0</v>
          </cell>
        </row>
        <row r="84">
          <cell r="A84" t="str">
            <v>4463</v>
          </cell>
          <cell r="B84" t="str">
            <v>CSEP MAX AQ SOQ Rate Application</v>
          </cell>
          <cell r="C84" t="str">
            <v>11. Change In Delivery</v>
          </cell>
          <cell r="D84">
            <v>43074</v>
          </cell>
          <cell r="E84" t="str">
            <v>CO-RCVD-30/10/2017
Moved from CO-RCVD to 2.1 Start Up Approach in Progress 09/11/2017
11. Change In Delivery</v>
          </cell>
          <cell r="F84"/>
          <cell r="G84" t="b">
            <v>0</v>
          </cell>
          <cell r="H84"/>
          <cell r="I84">
            <v>42786</v>
          </cell>
          <cell r="K84">
            <v>43193</v>
          </cell>
          <cell r="L84" t="b">
            <v>0</v>
          </cell>
          <cell r="M84"/>
          <cell r="N84"/>
          <cell r="O84"/>
          <cell r="P84" t="str">
            <v>Emma Smith</v>
          </cell>
          <cell r="Q84"/>
          <cell r="R84"/>
          <cell r="S84" t="str">
            <v>Padmini Duvvuri</v>
          </cell>
          <cell r="T84" t="str">
            <v>CR (Internal)</v>
          </cell>
          <cell r="U84" t="str">
            <v>LIVE</v>
          </cell>
          <cell r="V84" t="b">
            <v>0</v>
          </cell>
          <cell r="X84"/>
          <cell r="AD84"/>
          <cell r="AF84"/>
          <cell r="AN84"/>
          <cell r="AR84"/>
          <cell r="AS84"/>
          <cell r="AZ84"/>
          <cell r="BB84"/>
          <cell r="BC84"/>
          <cell r="BE84" t="b">
            <v>0</v>
          </cell>
          <cell r="BH84">
            <v>43189</v>
          </cell>
          <cell r="BM84"/>
          <cell r="BO84" t="str">
            <v xml:space="preserve">
03/04/18 DC  This CR is linked to another CR tht the release 3 team are implementing. The release 3 team have confirmed it will be added to their scope but there will be no additional costs.  Alex has suggested that DSG/ChMC be advised of the change but </v>
          </cell>
          <cell r="BQ84"/>
          <cell r="BS84"/>
          <cell r="BU84"/>
          <cell r="BW84"/>
          <cell r="BX84"/>
          <cell r="BY84">
            <v>3</v>
          </cell>
          <cell r="BZ84" t="str">
            <v>UKLP IADBI298</v>
          </cell>
          <cell r="CA84" t="str">
            <v>R &amp; N</v>
          </cell>
          <cell r="CB84"/>
          <cell r="CC84" t="str">
            <v>Project Delivery</v>
          </cell>
          <cell r="CD84" t="str">
            <v>ISU</v>
          </cell>
          <cell r="CE84" t="str">
            <v>SPA</v>
          </cell>
          <cell r="CF84" t="str">
            <v>31-100days</v>
          </cell>
          <cell r="CG84" t="b">
            <v>0</v>
          </cell>
          <cell r="CH84"/>
          <cell r="CJ84" t="b">
            <v>0</v>
          </cell>
          <cell r="CK84" t="b">
            <v>0</v>
          </cell>
          <cell r="CL84" t="b">
            <v>0</v>
          </cell>
          <cell r="CM84"/>
          <cell r="CO84"/>
          <cell r="CP84"/>
          <cell r="CQ84" t="b">
            <v>0</v>
          </cell>
          <cell r="CR84" t="b">
            <v>0</v>
          </cell>
          <cell r="CS84" t="str">
            <v>Customer</v>
          </cell>
          <cell r="CT84"/>
          <cell r="CU84"/>
          <cell r="CV84"/>
          <cell r="CW84"/>
          <cell r="CX84" t="b">
            <v>0</v>
          </cell>
          <cell r="CY84" t="b">
            <v>0</v>
          </cell>
          <cell r="CZ84" t="b">
            <v>0</v>
          </cell>
          <cell r="DA84" t="b">
            <v>0</v>
          </cell>
          <cell r="DB84"/>
          <cell r="DC84"/>
          <cell r="DD84"/>
          <cell r="DE84" t="b">
            <v>0</v>
          </cell>
          <cell r="DF84" t="b">
            <v>0</v>
          </cell>
        </row>
        <row r="85">
          <cell r="A85" t="str">
            <v>4311</v>
          </cell>
          <cell r="B85" t="str">
            <v>Unique Sites – Adding profiles</v>
          </cell>
          <cell r="C85" t="str">
            <v>99. Change Cancelled</v>
          </cell>
          <cell r="D85">
            <v>43035</v>
          </cell>
          <cell r="E85" t="str">
            <v>CO-RCVD 27/10/2017
Moved from CO-RCVD to 11. Change in Delivery 09/11/2017
99. Change Cancelled</v>
          </cell>
          <cell r="F85"/>
          <cell r="G85" t="b">
            <v>0</v>
          </cell>
          <cell r="H85"/>
          <cell r="I85">
            <v>42787</v>
          </cell>
          <cell r="K85">
            <v>43221</v>
          </cell>
          <cell r="L85" t="b">
            <v>0</v>
          </cell>
          <cell r="M85"/>
          <cell r="N85"/>
          <cell r="O85"/>
          <cell r="P85" t="str">
            <v>Emma Smith</v>
          </cell>
          <cell r="Q85"/>
          <cell r="R85"/>
          <cell r="S85" t="str">
            <v>Christina Francis</v>
          </cell>
          <cell r="T85" t="str">
            <v>CR (Internal)</v>
          </cell>
          <cell r="U85" t="str">
            <v>CLOSED</v>
          </cell>
          <cell r="V85" t="b">
            <v>0</v>
          </cell>
          <cell r="W85">
            <v>43066</v>
          </cell>
          <cell r="X85"/>
          <cell r="AD85"/>
          <cell r="AF85"/>
          <cell r="AN85"/>
          <cell r="AR85"/>
          <cell r="AS85"/>
          <cell r="AZ85"/>
          <cell r="BB85"/>
          <cell r="BC85"/>
          <cell r="BE85" t="b">
            <v>0</v>
          </cell>
          <cell r="BH85">
            <v>43280</v>
          </cell>
          <cell r="BM85"/>
          <cell r="BO85" t="str">
            <v>27/11/2017 DC Update from Emma Smith - The CR’s were also approved to be de-scoped and therefore can be closed:
UKLP300 Unique Sites – Adding profiles
99. Change Cancelled</v>
          </cell>
          <cell r="BQ85"/>
          <cell r="BS85"/>
          <cell r="BU85"/>
          <cell r="BW85"/>
          <cell r="BX85"/>
          <cell r="BY85">
            <v>2</v>
          </cell>
          <cell r="BZ85" t="str">
            <v>UKLP300</v>
          </cell>
          <cell r="CA85" t="str">
            <v>R &amp; N</v>
          </cell>
          <cell r="CB85"/>
          <cell r="CC85" t="str">
            <v>Project Delivery</v>
          </cell>
          <cell r="CD85" t="str">
            <v>ISU</v>
          </cell>
          <cell r="CE85" t="str">
            <v>SPA</v>
          </cell>
          <cell r="CF85" t="str">
            <v>31-100days</v>
          </cell>
          <cell r="CG85" t="b">
            <v>0</v>
          </cell>
          <cell r="CH85"/>
          <cell r="CJ85" t="b">
            <v>0</v>
          </cell>
          <cell r="CK85" t="b">
            <v>0</v>
          </cell>
          <cell r="CL85" t="b">
            <v>0</v>
          </cell>
          <cell r="CM85"/>
          <cell r="CO85"/>
          <cell r="CP85"/>
          <cell r="CQ85" t="b">
            <v>0</v>
          </cell>
          <cell r="CR85" t="b">
            <v>0</v>
          </cell>
          <cell r="CS85" t="str">
            <v>No</v>
          </cell>
          <cell r="CT85"/>
          <cell r="CU85"/>
          <cell r="CV85"/>
          <cell r="CW85"/>
          <cell r="CX85" t="b">
            <v>0</v>
          </cell>
          <cell r="CY85" t="b">
            <v>0</v>
          </cell>
          <cell r="CZ85" t="b">
            <v>0</v>
          </cell>
          <cell r="DA85" t="b">
            <v>0</v>
          </cell>
          <cell r="DB85"/>
          <cell r="DC85"/>
          <cell r="DD85"/>
          <cell r="DE85" t="b">
            <v>0</v>
          </cell>
          <cell r="DF85" t="b">
            <v>0</v>
          </cell>
        </row>
        <row r="86">
          <cell r="A86" t="str">
            <v>4469</v>
          </cell>
          <cell r="B86" t="str">
            <v>UMR Hierarchy Amendment in AMT</v>
          </cell>
          <cell r="C86" t="str">
            <v>2.1. Start-Up Approach In Progress</v>
          </cell>
          <cell r="D86">
            <v>43074</v>
          </cell>
          <cell r="E86" t="str">
            <v>CO-RCVD 30/10/2017
Moved from CO-RCVD to 2.1 Start Up Approach in Progress 09/11/2017
97. Xoserve require ChMC sponsorship
2.1 Start Up Approach</v>
          </cell>
          <cell r="F86"/>
          <cell r="G86" t="b">
            <v>0</v>
          </cell>
          <cell r="H86"/>
          <cell r="I86">
            <v>42821</v>
          </cell>
          <cell r="K86">
            <v>43374</v>
          </cell>
          <cell r="L86" t="b">
            <v>0</v>
          </cell>
          <cell r="M86"/>
          <cell r="N86"/>
          <cell r="O86"/>
          <cell r="P86" t="str">
            <v>Karen Marklew</v>
          </cell>
          <cell r="Q86"/>
          <cell r="R86"/>
          <cell r="S86" t="str">
            <v>Matt Rider</v>
          </cell>
          <cell r="T86" t="str">
            <v>CR (Internal)</v>
          </cell>
          <cell r="U86" t="str">
            <v>LIVE</v>
          </cell>
          <cell r="V86" t="b">
            <v>0</v>
          </cell>
          <cell r="X86"/>
          <cell r="AD86"/>
          <cell r="AF86"/>
          <cell r="AN86"/>
          <cell r="AR86"/>
          <cell r="AS86"/>
          <cell r="AZ86"/>
          <cell r="BB86"/>
          <cell r="BC86"/>
          <cell r="BE86" t="b">
            <v>0</v>
          </cell>
          <cell r="BM86"/>
          <cell r="BO86" t="str">
            <v>19/02/2018 DC Update from Matt Rider:  Meeting held with SME's who clarified requirement, change is to be processed through IA by MR team.
06/02/2018 DC This change was discussed at a meeting held today, it will be going into the minor release scope
16/01</v>
          </cell>
          <cell r="BQ86"/>
          <cell r="BS86"/>
          <cell r="BU86"/>
          <cell r="BW86"/>
          <cell r="BX86"/>
          <cell r="BY86">
            <v>75</v>
          </cell>
          <cell r="BZ86" t="str">
            <v>UKLP IADBI309</v>
          </cell>
          <cell r="CA86" t="str">
            <v>R &amp; N</v>
          </cell>
          <cell r="CB86" t="str">
            <v>3628</v>
          </cell>
          <cell r="CC86" t="str">
            <v>Project Delivery</v>
          </cell>
          <cell r="CD86" t="str">
            <v>AMT</v>
          </cell>
          <cell r="CE86" t="str">
            <v>Reads</v>
          </cell>
          <cell r="CF86" t="str">
            <v>31-100days</v>
          </cell>
          <cell r="CG86" t="b">
            <v>0</v>
          </cell>
          <cell r="CH86"/>
          <cell r="CJ86" t="b">
            <v>0</v>
          </cell>
          <cell r="CK86" t="b">
            <v>0</v>
          </cell>
          <cell r="CL86" t="b">
            <v>0</v>
          </cell>
          <cell r="CM86"/>
          <cell r="CO86"/>
          <cell r="CP86"/>
          <cell r="CQ86" t="b">
            <v>0</v>
          </cell>
          <cell r="CR86" t="b">
            <v>0</v>
          </cell>
          <cell r="CS86"/>
          <cell r="CT86"/>
          <cell r="CU86"/>
          <cell r="CV86" t="str">
            <v>ChMC endorsed Change Proposal</v>
          </cell>
          <cell r="CW86" t="str">
            <v>One Market Group</v>
          </cell>
          <cell r="CX86" t="b">
            <v>1</v>
          </cell>
          <cell r="CY86" t="b">
            <v>0</v>
          </cell>
          <cell r="CZ86" t="b">
            <v>0</v>
          </cell>
          <cell r="DA86" t="b">
            <v>0</v>
          </cell>
          <cell r="DB86" t="str">
            <v>Service Area 1: Manage Supply Point Registration</v>
          </cell>
          <cell r="DC86" t="str">
            <v>One</v>
          </cell>
          <cell r="DD86" t="str">
            <v>Low</v>
          </cell>
          <cell r="DE86" t="b">
            <v>0</v>
          </cell>
          <cell r="DF86" t="b">
            <v>0</v>
          </cell>
        </row>
        <row r="87">
          <cell r="A87" t="str">
            <v>4578</v>
          </cell>
          <cell r="B87" t="str">
            <v>Monthly AQ Calculations for Class 4 sites with AMR fitted</v>
          </cell>
          <cell r="C87" t="str">
            <v>11. Change In Delivery</v>
          </cell>
          <cell r="D87">
            <v>43188</v>
          </cell>
          <cell r="E87" t="str">
            <v>1. Awaiting ICAF Assignment
2.2. Awaiting ME/BICC HLE Quote
11. Change In Delivery</v>
          </cell>
          <cell r="F87" t="str">
            <v>For Class 4 sites we are over-stating the usage for any site with AMR fitted.  When site visit reads are loaded a check to check reconciliation will be actioned back to the last site visit read.  This is updated on the Reconciliation screens within UK Lin</v>
          </cell>
          <cell r="G87" t="b">
            <v>0</v>
          </cell>
          <cell r="H87"/>
          <cell r="I87">
            <v>43110</v>
          </cell>
          <cell r="K87">
            <v>43159</v>
          </cell>
          <cell r="L87" t="b">
            <v>0</v>
          </cell>
          <cell r="M87"/>
          <cell r="N87"/>
          <cell r="O87"/>
          <cell r="P87" t="str">
            <v>Rachel martin/Emma Lyndon</v>
          </cell>
          <cell r="Q87"/>
          <cell r="R87" t="str">
            <v>Sat Kalsi</v>
          </cell>
          <cell r="S87" t="str">
            <v>Donna Johnson</v>
          </cell>
          <cell r="T87" t="str">
            <v>CR (Internal)</v>
          </cell>
          <cell r="U87" t="str">
            <v>LIVE</v>
          </cell>
          <cell r="V87" t="b">
            <v>0</v>
          </cell>
          <cell r="X87"/>
          <cell r="AD87"/>
          <cell r="AF87"/>
          <cell r="AN87"/>
          <cell r="AR87"/>
          <cell r="AS87"/>
          <cell r="AZ87"/>
          <cell r="BB87"/>
          <cell r="BC87"/>
          <cell r="BE87" t="b">
            <v>0</v>
          </cell>
          <cell r="BH87">
            <v>43220</v>
          </cell>
          <cell r="BM87"/>
          <cell r="BO87" t="str">
            <v>06/04/18 AC - Still on track 
29/03/18 Julie B - In delivery - on track for 30/04/18
23/03/18 AC- HLE awaiting for approval. HLE scheduled to start on the 9th April. 
22/03/2018 DC I have sent the email to Dean Johnson and aske him to approve.
16/03/18</v>
          </cell>
          <cell r="BQ87"/>
          <cell r="BS87"/>
          <cell r="BU87"/>
          <cell r="BW87"/>
          <cell r="BX87"/>
          <cell r="BY87">
            <v>50</v>
          </cell>
          <cell r="BZ87"/>
          <cell r="CA87" t="str">
            <v>T &amp; SS</v>
          </cell>
          <cell r="CB87" t="str">
            <v>XO3637</v>
          </cell>
          <cell r="CC87" t="str">
            <v>ME</v>
          </cell>
          <cell r="CD87" t="str">
            <v>ISU</v>
          </cell>
          <cell r="CE87" t="str">
            <v>Other</v>
          </cell>
          <cell r="CF87" t="str">
            <v>30-60 days</v>
          </cell>
          <cell r="CG87" t="b">
            <v>0</v>
          </cell>
          <cell r="CH87"/>
          <cell r="CJ87" t="b">
            <v>0</v>
          </cell>
          <cell r="CK87" t="b">
            <v>0</v>
          </cell>
          <cell r="CL87" t="b">
            <v>0</v>
          </cell>
          <cell r="CM87"/>
          <cell r="CN87">
            <v>0</v>
          </cell>
          <cell r="CO87"/>
          <cell r="CP87"/>
          <cell r="CQ87" t="b">
            <v>0</v>
          </cell>
          <cell r="CR87" t="b">
            <v>1</v>
          </cell>
          <cell r="CS87"/>
          <cell r="CT87"/>
          <cell r="CU87"/>
          <cell r="CV87" t="str">
            <v>Xoserve Internal CR (business improvement initiative)</v>
          </cell>
          <cell r="CW87" t="str">
            <v>Multiple Market Groups</v>
          </cell>
          <cell r="CX87" t="b">
            <v>1</v>
          </cell>
          <cell r="CY87" t="b">
            <v>1</v>
          </cell>
          <cell r="CZ87" t="b">
            <v>1</v>
          </cell>
          <cell r="DA87" t="b">
            <v>0</v>
          </cell>
          <cell r="DB87" t="str">
            <v>Service Area 23: Internal</v>
          </cell>
          <cell r="DC87" t="str">
            <v>Two to Five</v>
          </cell>
          <cell r="DD87"/>
          <cell r="DE87" t="b">
            <v>0</v>
          </cell>
          <cell r="DF87" t="b">
            <v>0</v>
          </cell>
        </row>
        <row r="88">
          <cell r="A88" t="str">
            <v>4579</v>
          </cell>
          <cell r="B88" t="str">
            <v>Monthly EUC1 and 2 Report</v>
          </cell>
          <cell r="C88" t="str">
            <v>12. CCR/Closedown document in progress</v>
          </cell>
          <cell r="D88">
            <v>43160</v>
          </cell>
          <cell r="E88" t="str">
            <v>1. Awaiting ICAF Assignment
2.1. Start-Up Approach In Progress
11. Change In Delivery
12. CCR/Closedown document in progress</v>
          </cell>
          <cell r="F88" t="str">
            <v>Following the information you provided below and the analysis we are carrying out internally relating to UIG, could you please explore the possibility and cost of Xoserve developing a report for SSE that would provide the sum of the industry AQ in each of</v>
          </cell>
          <cell r="G88" t="b">
            <v>0</v>
          </cell>
          <cell r="H88"/>
          <cell r="I88">
            <v>43116</v>
          </cell>
          <cell r="K88">
            <v>43154</v>
          </cell>
          <cell r="L88" t="b">
            <v>0</v>
          </cell>
          <cell r="M88"/>
          <cell r="N88"/>
          <cell r="O88"/>
          <cell r="P88" t="str">
            <v>Ryan Larner</v>
          </cell>
          <cell r="Q88"/>
          <cell r="R88" t="str">
            <v>Emma Smith</v>
          </cell>
          <cell r="S88" t="str">
            <v>Steve Concannon</v>
          </cell>
          <cell r="T88" t="str">
            <v>CR (Internal)</v>
          </cell>
          <cell r="U88" t="str">
            <v>LIVE</v>
          </cell>
          <cell r="V88" t="b">
            <v>0</v>
          </cell>
          <cell r="X88"/>
          <cell r="AD88"/>
          <cell r="AF88"/>
          <cell r="AN88"/>
          <cell r="AR88"/>
          <cell r="AS88"/>
          <cell r="AZ88"/>
          <cell r="BB88"/>
          <cell r="BC88"/>
          <cell r="BE88" t="b">
            <v>0</v>
          </cell>
          <cell r="BH88">
            <v>43154</v>
          </cell>
          <cell r="BI88">
            <v>43154</v>
          </cell>
          <cell r="BM88"/>
          <cell r="BO88" t="str">
            <v>05/02/2018 DC Email from Steve Concanon confirming the change was deployed 23/2.
01/03/18 Julie - Delivered - Harfan to confirm via email.
23/02/18 Julie B - Data confirmed on track for delivery/deployment today
16/02/18 JulieB - Harfan confrirmed still</v>
          </cell>
          <cell r="BQ88"/>
          <cell r="BS88"/>
          <cell r="BU88"/>
          <cell r="BW88"/>
          <cell r="BX88"/>
          <cell r="BZ88"/>
          <cell r="CA88" t="str">
            <v>Data Office</v>
          </cell>
          <cell r="CB88"/>
          <cell r="CC88" t="str">
            <v>Project Delivery</v>
          </cell>
          <cell r="CD88" t="str">
            <v>Other</v>
          </cell>
          <cell r="CE88" t="str">
            <v>Other</v>
          </cell>
          <cell r="CF88" t="str">
            <v>0-30 days</v>
          </cell>
          <cell r="CG88" t="b">
            <v>0</v>
          </cell>
          <cell r="CH88"/>
          <cell r="CJ88" t="b">
            <v>0</v>
          </cell>
          <cell r="CK88" t="b">
            <v>0</v>
          </cell>
          <cell r="CL88" t="b">
            <v>0</v>
          </cell>
          <cell r="CM88"/>
          <cell r="CN88">
            <v>0</v>
          </cell>
          <cell r="CO88"/>
          <cell r="CP88"/>
          <cell r="CQ88" t="b">
            <v>0</v>
          </cell>
          <cell r="CR88" t="b">
            <v>0</v>
          </cell>
          <cell r="CS88"/>
          <cell r="CT88"/>
          <cell r="CU88"/>
          <cell r="CV88" t="str">
            <v>Xoserve Internal CR (business improvement initiative)</v>
          </cell>
          <cell r="CW88" t="str">
            <v>Multiple Market Groups</v>
          </cell>
          <cell r="CX88" t="b">
            <v>1</v>
          </cell>
          <cell r="CY88" t="b">
            <v>0</v>
          </cell>
          <cell r="CZ88" t="b">
            <v>0</v>
          </cell>
          <cell r="DA88" t="b">
            <v>0</v>
          </cell>
          <cell r="DB88" t="str">
            <v>Service Area 23: Internal</v>
          </cell>
          <cell r="DC88" t="str">
            <v>None (Xoserve internal initiative)</v>
          </cell>
          <cell r="DD88" t="str">
            <v>High</v>
          </cell>
          <cell r="DE88" t="b">
            <v>0</v>
          </cell>
          <cell r="DF88" t="b">
            <v>0</v>
          </cell>
        </row>
        <row r="89">
          <cell r="A89" t="str">
            <v>4580</v>
          </cell>
          <cell r="B89" t="str">
            <v>Shipper Performance Birst Dashboard (by Data Cleansing Topic)</v>
          </cell>
          <cell r="C89" t="str">
            <v>2.1. Start-Up Approach In Progress</v>
          </cell>
          <cell r="D89">
            <v>43116</v>
          </cell>
          <cell r="E89" t="str">
            <v>1. Awaiting ICAF Assignment
2.1. Start-Up Approach In Progress</v>
          </cell>
          <cell r="F89" t="str">
            <v>In order to assess Shipper Operational performance in updating the UK Link system and cleansing their portfolios, a report is required by data topic detailing each shippers individual performance against the rest of the industry. This will allow the Custo</v>
          </cell>
          <cell r="G89" t="b">
            <v>0</v>
          </cell>
          <cell r="H89"/>
          <cell r="I89">
            <v>43116</v>
          </cell>
          <cell r="K89">
            <v>43190</v>
          </cell>
          <cell r="L89" t="b">
            <v>0</v>
          </cell>
          <cell r="M89"/>
          <cell r="N89"/>
          <cell r="O89"/>
          <cell r="P89" t="str">
            <v>James Verdon</v>
          </cell>
          <cell r="Q89"/>
          <cell r="R89" t="str">
            <v>Dave Turpin</v>
          </cell>
          <cell r="S89" t="str">
            <v>Jo Duncan</v>
          </cell>
          <cell r="T89" t="str">
            <v>CR (Internal)</v>
          </cell>
          <cell r="U89" t="str">
            <v>LIVE</v>
          </cell>
          <cell r="V89" t="b">
            <v>0</v>
          </cell>
          <cell r="X89"/>
          <cell r="AD89"/>
          <cell r="AF89"/>
          <cell r="AN89"/>
          <cell r="AR89"/>
          <cell r="AS89"/>
          <cell r="AZ89"/>
          <cell r="BB89"/>
          <cell r="BC89"/>
          <cell r="BE89" t="b">
            <v>0</v>
          </cell>
          <cell r="BH89">
            <v>43196</v>
          </cell>
          <cell r="BM89"/>
          <cell r="BO89" t="str">
            <v>06/04/18 Jo Update- On track still in start up approach as finances are still not yet confirmed. 
29/03/18 Julie B - On Track
23/03/18 AC- Still on track 
16/03/2018 Dc Update from Jo Duncan: Delviery date on track.
09/03/18 AC- Created half of it, sess</v>
          </cell>
          <cell r="BQ89"/>
          <cell r="BS89"/>
          <cell r="BU89"/>
          <cell r="BW89"/>
          <cell r="BX89"/>
          <cell r="BZ89"/>
          <cell r="CA89" t="str">
            <v>Data Office</v>
          </cell>
          <cell r="CB89"/>
          <cell r="CC89" t="str">
            <v>Project Delivery</v>
          </cell>
          <cell r="CD89" t="str">
            <v>Other</v>
          </cell>
          <cell r="CE89" t="str">
            <v>Other</v>
          </cell>
          <cell r="CF89" t="str">
            <v>0-30 days</v>
          </cell>
          <cell r="CG89" t="b">
            <v>0</v>
          </cell>
          <cell r="CH89"/>
          <cell r="CJ89" t="b">
            <v>0</v>
          </cell>
          <cell r="CK89" t="b">
            <v>0</v>
          </cell>
          <cell r="CL89" t="b">
            <v>0</v>
          </cell>
          <cell r="CM89"/>
          <cell r="CN89">
            <v>0</v>
          </cell>
          <cell r="CO89"/>
          <cell r="CP89"/>
          <cell r="CQ89" t="b">
            <v>0</v>
          </cell>
          <cell r="CR89" t="b">
            <v>0</v>
          </cell>
          <cell r="CS89"/>
          <cell r="CT89"/>
          <cell r="CU89"/>
          <cell r="CV89" t="str">
            <v>Xoserve Internal CR (business improvement initiative)</v>
          </cell>
          <cell r="CW89" t="str">
            <v>Xoserve Only</v>
          </cell>
          <cell r="CX89" t="b">
            <v>0</v>
          </cell>
          <cell r="CY89" t="b">
            <v>0</v>
          </cell>
          <cell r="CZ89" t="b">
            <v>0</v>
          </cell>
          <cell r="DA89" t="b">
            <v>1</v>
          </cell>
          <cell r="DB89" t="str">
            <v>Service Area 23: Internal</v>
          </cell>
          <cell r="DC89" t="str">
            <v>None (Xoserve internal initiative)</v>
          </cell>
          <cell r="DD89" t="str">
            <v>Medium</v>
          </cell>
          <cell r="DE89" t="b">
            <v>0</v>
          </cell>
          <cell r="DF89" t="b">
            <v>0</v>
          </cell>
        </row>
        <row r="90">
          <cell r="A90" t="str">
            <v>4581</v>
          </cell>
          <cell r="B90" t="str">
            <v>MD05 – Automatic Exception resolver Batch Job change</v>
          </cell>
          <cell r="C90" t="str">
            <v>99. Change Cancelled</v>
          </cell>
          <cell r="D90">
            <v>43150</v>
          </cell>
          <cell r="E90" t="str">
            <v>1. Awaiting ICAF Assignment
2.2. Awaiting ME/BICC HLE Quote
98. Xoserve Propose Change Not Required
99. Change Cancelled</v>
          </cell>
          <cell r="F90" t="str">
            <v>n MD05 Exception generates after the daily Demand Estimation Run completes at approximately 00:40 every morning. The MD05 can be generated as a result of missing profiles or due to another outstanding exception. The MD05 is a critical Exception that needs</v>
          </cell>
          <cell r="G90" t="b">
            <v>0</v>
          </cell>
          <cell r="H90"/>
          <cell r="I90">
            <v>43116</v>
          </cell>
          <cell r="K90">
            <v>43159</v>
          </cell>
          <cell r="L90" t="b">
            <v>0</v>
          </cell>
          <cell r="M90"/>
          <cell r="N90"/>
          <cell r="O90"/>
          <cell r="P90" t="str">
            <v>Jo Duncan</v>
          </cell>
          <cell r="Q90"/>
          <cell r="R90" t="str">
            <v>Sandra Simpson</v>
          </cell>
          <cell r="S90" t="str">
            <v>Donna Johnson</v>
          </cell>
          <cell r="T90" t="str">
            <v>CR (Internal)</v>
          </cell>
          <cell r="U90" t="str">
            <v>CLOSED</v>
          </cell>
          <cell r="V90" t="b">
            <v>0</v>
          </cell>
          <cell r="W90">
            <v>43150</v>
          </cell>
          <cell r="X90"/>
          <cell r="AD90"/>
          <cell r="AF90"/>
          <cell r="AN90"/>
          <cell r="AR90"/>
          <cell r="AS90"/>
          <cell r="AZ90"/>
          <cell r="BB90"/>
          <cell r="BC90"/>
          <cell r="BE90" t="b">
            <v>0</v>
          </cell>
          <cell r="BM90"/>
          <cell r="BO90" t="str">
            <v>19/02/2018 DC Email from Dean Johnson to say we can now close this change as it is being dealt with by the service desk.
09/02/2018 DC Discussed with Pooja today, this will be done as an SR so the change can be closed, we will need confiramtion for Dean f</v>
          </cell>
          <cell r="BQ90"/>
          <cell r="BS90"/>
          <cell r="BU90"/>
          <cell r="BW90"/>
          <cell r="BX90"/>
          <cell r="BY90">
            <v>50</v>
          </cell>
          <cell r="BZ90"/>
          <cell r="CA90" t="str">
            <v>Other</v>
          </cell>
          <cell r="CB90" t="str">
            <v>XO3634</v>
          </cell>
          <cell r="CC90" t="str">
            <v>ME</v>
          </cell>
          <cell r="CD90" t="str">
            <v>ISU</v>
          </cell>
          <cell r="CE90" t="str">
            <v>Reads</v>
          </cell>
          <cell r="CF90" t="str">
            <v>0-30 days</v>
          </cell>
          <cell r="CG90" t="b">
            <v>1</v>
          </cell>
          <cell r="CH90" t="str">
            <v>Xoserve</v>
          </cell>
          <cell r="CI90">
            <v>43159</v>
          </cell>
          <cell r="CJ90" t="b">
            <v>0</v>
          </cell>
          <cell r="CK90" t="b">
            <v>0</v>
          </cell>
          <cell r="CL90" t="b">
            <v>0</v>
          </cell>
          <cell r="CM90"/>
          <cell r="CN90">
            <v>0</v>
          </cell>
          <cell r="CO90"/>
          <cell r="CP90" t="str">
            <v>Medium</v>
          </cell>
          <cell r="CQ90" t="b">
            <v>0</v>
          </cell>
          <cell r="CR90" t="b">
            <v>0</v>
          </cell>
          <cell r="CS90"/>
          <cell r="CT90" t="str">
            <v>Daily</v>
          </cell>
          <cell r="CU90" t="str">
            <v>One</v>
          </cell>
          <cell r="CV90" t="str">
            <v>Xoserve Internal CR (business improvement initiative)</v>
          </cell>
          <cell r="CW90" t="str">
            <v>Multiple Market Groups</v>
          </cell>
          <cell r="CX90" t="b">
            <v>1</v>
          </cell>
          <cell r="CY90" t="b">
            <v>0</v>
          </cell>
          <cell r="CZ90" t="b">
            <v>0</v>
          </cell>
          <cell r="DA90" t="b">
            <v>0</v>
          </cell>
          <cell r="DB90"/>
          <cell r="DC90" t="str">
            <v>One</v>
          </cell>
          <cell r="DD90" t="str">
            <v>Medium</v>
          </cell>
          <cell r="DE90" t="b">
            <v>0</v>
          </cell>
          <cell r="DF90" t="b">
            <v>0</v>
          </cell>
        </row>
        <row r="91">
          <cell r="A91" t="str">
            <v>4454</v>
          </cell>
          <cell r="B91" t="str">
            <v>Cadent Billing - DN Sales (Outbound Services)</v>
          </cell>
          <cell r="C91" t="str">
            <v>7. BER/Business Case In Progress</v>
          </cell>
          <cell r="D91">
            <v>43138</v>
          </cell>
          <cell r="E91" t="str">
            <v>CO-RCVD - 30/10/2017
Moved from CO-RCVD to 2.1 Start Up Approach in Progress 08/11/2017
4. EQR In-Progress
7. BER/Business Case In Progress 07/02/18</v>
          </cell>
          <cell r="F91"/>
          <cell r="G91" t="b">
            <v>0</v>
          </cell>
          <cell r="H91"/>
          <cell r="I91">
            <v>42720</v>
          </cell>
          <cell r="K91">
            <v>43252</v>
          </cell>
          <cell r="L91" t="b">
            <v>0</v>
          </cell>
          <cell r="M91"/>
          <cell r="N91"/>
          <cell r="O91"/>
          <cell r="P91" t="str">
            <v>Linda Whitcroft</v>
          </cell>
          <cell r="Q91"/>
          <cell r="R91"/>
          <cell r="S91" t="str">
            <v>Padmini Duvvuri</v>
          </cell>
          <cell r="T91" t="str">
            <v>CP</v>
          </cell>
          <cell r="U91" t="str">
            <v>LIVE</v>
          </cell>
          <cell r="V91" t="b">
            <v>0</v>
          </cell>
          <cell r="X91"/>
          <cell r="AD91"/>
          <cell r="AF91"/>
          <cell r="AN91"/>
          <cell r="AR91"/>
          <cell r="AS91"/>
          <cell r="AZ91"/>
          <cell r="BB91"/>
          <cell r="BC91"/>
          <cell r="BE91" t="b">
            <v>0</v>
          </cell>
          <cell r="BH91">
            <v>43413</v>
          </cell>
          <cell r="BM91"/>
          <cell r="BO91" t="str">
            <v>07/02/18 - ChMC outcome - R3 Initial Scope approved / EQR Approved / Proposed BER to be submitted for ChmC April
23/01/2018 DC this change as agreed to for scope R3 at the DSC DSG meeting.
11/01/2018 DC It was confirmed at ChMC yesterday this this change</v>
          </cell>
          <cell r="BQ91"/>
          <cell r="BS91"/>
          <cell r="BU91"/>
          <cell r="BW91"/>
          <cell r="BX91"/>
          <cell r="BY91">
            <v>3</v>
          </cell>
          <cell r="BZ91" t="str">
            <v>UKLP IADBI281</v>
          </cell>
          <cell r="CA91" t="str">
            <v>R &amp; N</v>
          </cell>
          <cell r="CB91"/>
          <cell r="CC91" t="str">
            <v>Project Delivery</v>
          </cell>
          <cell r="CD91" t="str">
            <v>ISU</v>
          </cell>
          <cell r="CE91" t="str">
            <v>Invoicing</v>
          </cell>
          <cell r="CF91" t="str">
            <v>31-100days</v>
          </cell>
          <cell r="CG91" t="b">
            <v>1</v>
          </cell>
          <cell r="CH91" t="str">
            <v>Both Xoserve &amp; Customer</v>
          </cell>
          <cell r="CI91">
            <v>43252</v>
          </cell>
          <cell r="CJ91" t="b">
            <v>1</v>
          </cell>
          <cell r="CK91" t="b">
            <v>1</v>
          </cell>
          <cell r="CL91" t="b">
            <v>1</v>
          </cell>
          <cell r="CM91"/>
          <cell r="CO91"/>
          <cell r="CP91" t="str">
            <v>High</v>
          </cell>
          <cell r="CQ91" t="b">
            <v>0</v>
          </cell>
          <cell r="CR91" t="b">
            <v>0</v>
          </cell>
          <cell r="CS91"/>
          <cell r="CT91" t="str">
            <v>Daily</v>
          </cell>
          <cell r="CU91" t="str">
            <v>2-5</v>
          </cell>
          <cell r="CV91" t="str">
            <v>MOD/Ofgem</v>
          </cell>
          <cell r="CW91" t="str">
            <v>Multiple Market Groups</v>
          </cell>
          <cell r="CX91" t="b">
            <v>1</v>
          </cell>
          <cell r="CY91" t="b">
            <v>1</v>
          </cell>
          <cell r="CZ91" t="b">
            <v>0</v>
          </cell>
          <cell r="DA91" t="b">
            <v>0</v>
          </cell>
          <cell r="DB91" t="str">
            <v>Service Area 7: NTS Capacity / LDZ Capacity / Commodity / Reconciliation / Ad-Hoc Adjustment and Energy Balancing Invoices</v>
          </cell>
          <cell r="DC91" t="str">
            <v>Two to Five</v>
          </cell>
          <cell r="DD91" t="str">
            <v>High</v>
          </cell>
          <cell r="DE91" t="b">
            <v>0</v>
          </cell>
          <cell r="DF91" t="b">
            <v>0</v>
          </cell>
          <cell r="DG91">
            <v>43082</v>
          </cell>
          <cell r="DH91">
            <v>43138</v>
          </cell>
        </row>
        <row r="92">
          <cell r="A92" t="str">
            <v>4484</v>
          </cell>
          <cell r="B92" t="str">
            <v>Remove restriction on nominated SOQ (as per MOD 445</v>
          </cell>
          <cell r="C92" t="str">
            <v>2.1. Start-Up Approach In Progress</v>
          </cell>
          <cell r="D92">
            <v>43038</v>
          </cell>
          <cell r="E92" t="str">
            <v>CO-RCVD 30/10/2017
Moved from CO-RCVD to 2.1 Start Up Approach in Progress 09/11/2017</v>
          </cell>
          <cell r="F92"/>
          <cell r="G92" t="b">
            <v>0</v>
          </cell>
          <cell r="H92"/>
          <cell r="I92">
            <v>42892</v>
          </cell>
          <cell r="K92">
            <v>43374</v>
          </cell>
          <cell r="L92" t="b">
            <v>0</v>
          </cell>
          <cell r="M92"/>
          <cell r="N92"/>
          <cell r="O92"/>
          <cell r="P92" t="str">
            <v>Bhupinder Basra</v>
          </cell>
          <cell r="Q92"/>
          <cell r="R92"/>
          <cell r="S92" t="str">
            <v>Matt Rider</v>
          </cell>
          <cell r="T92" t="str">
            <v>CR (Internal)</v>
          </cell>
          <cell r="U92" t="str">
            <v>LIVE</v>
          </cell>
          <cell r="V92" t="b">
            <v>0</v>
          </cell>
          <cell r="X92"/>
          <cell r="AD92"/>
          <cell r="AF92"/>
          <cell r="AN92"/>
          <cell r="AR92"/>
          <cell r="AS92"/>
          <cell r="AZ92"/>
          <cell r="BB92"/>
          <cell r="BC92"/>
          <cell r="BE92" t="b">
            <v>0</v>
          </cell>
          <cell r="BM92"/>
          <cell r="BO92" t="str">
            <v>13/02/2018 Julie B - Matt R updated - Meeting held with SME's who have clarified the requirments. Change to be processed through to IA by the MR team.
06/02.2018 DC This change was discussed at the Minor release meeting =today,Matt is happy for this chan</v>
          </cell>
          <cell r="BQ92"/>
          <cell r="BS92"/>
          <cell r="BU92"/>
          <cell r="BW92"/>
          <cell r="BX92"/>
          <cell r="BY92">
            <v>75</v>
          </cell>
          <cell r="BZ92" t="str">
            <v>UKLP IADBI336</v>
          </cell>
          <cell r="CA92" t="str">
            <v>R &amp; N</v>
          </cell>
          <cell r="CB92"/>
          <cell r="CC92" t="str">
            <v>Project Delivery</v>
          </cell>
          <cell r="CD92" t="str">
            <v>ISU</v>
          </cell>
          <cell r="CE92" t="str">
            <v>SPA</v>
          </cell>
          <cell r="CF92" t="str">
            <v>31-100days</v>
          </cell>
          <cell r="CG92" t="b">
            <v>0</v>
          </cell>
          <cell r="CH92"/>
          <cell r="CJ92" t="b">
            <v>0</v>
          </cell>
          <cell r="CK92" t="b">
            <v>0</v>
          </cell>
          <cell r="CL92" t="b">
            <v>0</v>
          </cell>
          <cell r="CM92"/>
          <cell r="CO92"/>
          <cell r="CP92"/>
          <cell r="CQ92" t="b">
            <v>0</v>
          </cell>
          <cell r="CR92" t="b">
            <v>0</v>
          </cell>
          <cell r="CS92" t="str">
            <v>customer</v>
          </cell>
          <cell r="CT92"/>
          <cell r="CU92"/>
          <cell r="CV92" t="str">
            <v>MOD/Ofgem</v>
          </cell>
          <cell r="CW92" t="str">
            <v>Multiple Market Groups</v>
          </cell>
          <cell r="CX92" t="b">
            <v>1</v>
          </cell>
          <cell r="CY92" t="b">
            <v>0</v>
          </cell>
          <cell r="CZ92" t="b">
            <v>0</v>
          </cell>
          <cell r="DA92" t="b">
            <v>0</v>
          </cell>
          <cell r="DB92" t="str">
            <v>Service Area 1: Manage Supply Point Registration</v>
          </cell>
          <cell r="DC92" t="str">
            <v>Two to Five</v>
          </cell>
          <cell r="DD92" t="str">
            <v>Medium</v>
          </cell>
          <cell r="DE92" t="b">
            <v>0</v>
          </cell>
          <cell r="DF92" t="b">
            <v>0</v>
          </cell>
        </row>
        <row r="93">
          <cell r="A93" t="str">
            <v>1154</v>
          </cell>
          <cell r="B93" t="str">
            <v xml:space="preserve">UK Link Programme </v>
          </cell>
          <cell r="C93" t="str">
            <v>11. Change In Delivery</v>
          </cell>
          <cell r="D93">
            <v>42887</v>
          </cell>
          <cell r="E93" t="str">
            <v>CO RCVD 03/03/2008
EQ PNDG 05/03/2008
EQ PROD 05/03/2008
BE PNDG 19/05/2009
BE PROD 19/05/2009
BE SENT 19/05/2009
CA RCVD 19/05/2009
SN PNDG 19/05/2009
SN PROD 19/05/2009
EQ PROD 05/03/2008
SN PROD 19/05/2009
PD PROD 22/08/2012
PD IMPD 01/06/2017
PD-IMPD</v>
          </cell>
          <cell r="F93" t="str">
            <v xml:space="preserve">Programme to manage all workstreams engaged in the UK Link activities.  </v>
          </cell>
          <cell r="G93" t="b">
            <v>0</v>
          </cell>
          <cell r="H93"/>
          <cell r="I93">
            <v>39510</v>
          </cell>
          <cell r="J93">
            <v>39961</v>
          </cell>
          <cell r="K93">
            <v>42887</v>
          </cell>
          <cell r="L93" t="b">
            <v>0</v>
          </cell>
          <cell r="M93" t="str">
            <v>ALL</v>
          </cell>
          <cell r="N93"/>
          <cell r="O93"/>
          <cell r="P93" t="str">
            <v>Chris Smith</v>
          </cell>
          <cell r="Q93" t="str">
            <v>Prioritisation Meeting 05/03/08</v>
          </cell>
          <cell r="R93" t="str">
            <v>Sat Kalsi</v>
          </cell>
          <cell r="S93" t="str">
            <v>Paul Toolan</v>
          </cell>
          <cell r="T93" t="str">
            <v>CP</v>
          </cell>
          <cell r="U93" t="str">
            <v>LIVE</v>
          </cell>
          <cell r="V93" t="b">
            <v>0</v>
          </cell>
          <cell r="X93" t="str">
            <v>Sandra Simpson</v>
          </cell>
          <cell r="Y93">
            <v>39960</v>
          </cell>
          <cell r="AD93"/>
          <cell r="AF93" t="str">
            <v>PROD</v>
          </cell>
          <cell r="AG93">
            <v>39512</v>
          </cell>
          <cell r="AI93">
            <v>39952</v>
          </cell>
          <cell r="AJ93">
            <v>39952</v>
          </cell>
          <cell r="AK93">
            <v>39952</v>
          </cell>
          <cell r="AL93">
            <v>39952</v>
          </cell>
          <cell r="AM93">
            <v>39952</v>
          </cell>
          <cell r="AN93" t="str">
            <v>Project Board Meeting on 19/05/09</v>
          </cell>
          <cell r="AO93">
            <v>40044</v>
          </cell>
          <cell r="AR93"/>
          <cell r="AS93" t="str">
            <v>SENT</v>
          </cell>
          <cell r="AT93">
            <v>39952</v>
          </cell>
          <cell r="AU93">
            <v>39952</v>
          </cell>
          <cell r="AV93">
            <v>41155</v>
          </cell>
          <cell r="AZ93"/>
          <cell r="BB93"/>
          <cell r="BC93" t="str">
            <v>PROD</v>
          </cell>
          <cell r="BD93">
            <v>39952</v>
          </cell>
          <cell r="BE93" t="b">
            <v>0</v>
          </cell>
          <cell r="BF93">
            <v>7</v>
          </cell>
          <cell r="BH93">
            <v>42887</v>
          </cell>
          <cell r="BI93">
            <v>42887</v>
          </cell>
          <cell r="BJ93">
            <v>43038</v>
          </cell>
          <cell r="BM93" t="str">
            <v>PROD</v>
          </cell>
          <cell r="BO93" t="str">
            <v>16/11/17 - JB change back to 11. Change In Delivery as Decomissiong / Archival are still live on going workstreams.
07/06/17 DC Update from planning meeting, PIS activities are underway, PIS exit date 31/08/17 currently on track.
16/10/15 EC: Update foll</v>
          </cell>
          <cell r="BQ93"/>
          <cell r="BS93"/>
          <cell r="BU93"/>
          <cell r="BW93"/>
          <cell r="BX93" t="str">
            <v>High</v>
          </cell>
          <cell r="BY93">
            <v>1</v>
          </cell>
          <cell r="BZ93"/>
          <cell r="CA93" t="str">
            <v>R &amp; N</v>
          </cell>
          <cell r="CB93"/>
          <cell r="CC93" t="str">
            <v>Project Delivery</v>
          </cell>
          <cell r="CD93" t="str">
            <v>Other</v>
          </cell>
          <cell r="CE93" t="str">
            <v>Other</v>
          </cell>
          <cell r="CF93" t="str">
            <v>100+days</v>
          </cell>
          <cell r="CG93" t="b">
            <v>0</v>
          </cell>
          <cell r="CH93"/>
          <cell r="CJ93" t="b">
            <v>0</v>
          </cell>
          <cell r="CK93" t="b">
            <v>0</v>
          </cell>
          <cell r="CL93" t="b">
            <v>0</v>
          </cell>
          <cell r="CM93"/>
          <cell r="CO93"/>
          <cell r="CP93"/>
          <cell r="CQ93" t="b">
            <v>0</v>
          </cell>
          <cell r="CR93" t="b">
            <v>0</v>
          </cell>
          <cell r="CS93" t="str">
            <v>Both</v>
          </cell>
          <cell r="CT93"/>
          <cell r="CU93"/>
          <cell r="CV93"/>
          <cell r="CW93"/>
          <cell r="CX93" t="b">
            <v>0</v>
          </cell>
          <cell r="CY93" t="b">
            <v>0</v>
          </cell>
          <cell r="CZ93" t="b">
            <v>0</v>
          </cell>
          <cell r="DA93" t="b">
            <v>0</v>
          </cell>
          <cell r="DB93"/>
          <cell r="DC93"/>
          <cell r="DD93"/>
          <cell r="DE93" t="b">
            <v>0</v>
          </cell>
          <cell r="DF93" t="b">
            <v>0</v>
          </cell>
        </row>
        <row r="94">
          <cell r="A94" t="str">
            <v>COR1000.09</v>
          </cell>
          <cell r="B94" t="str">
            <v>IX Upgrade</v>
          </cell>
          <cell r="C94" t="str">
            <v>100. Change Completed</v>
          </cell>
          <cell r="D94">
            <v>41814</v>
          </cell>
          <cell r="E94" t="str">
            <v xml:space="preserve">CO RCVD 01/08/2011,EQ PNDG 03/08/2011,EQ PROD 24/05/2011,EQ SENT 24/05/2011,BE RCVD 24/05/2011,BE PNDG 24/05/2011,BE PROD 24/05/2011,BE SENT 24/05/2011,CA RCVD 24/05/2012,PD PROD 24/05/2011,EQ SENT 24/05/2011,PD PROD 24/05/2011,PD IMPD 07/06/2013,PD CLSD </v>
          </cell>
          <cell r="F94" t="str">
            <v>To differentiate between the EFT work &amp; the IX Upgrade</v>
          </cell>
          <cell r="G94" t="b">
            <v>0</v>
          </cell>
          <cell r="H94"/>
          <cell r="I94">
            <v>40756</v>
          </cell>
          <cell r="J94">
            <v>40816</v>
          </cell>
          <cell r="L94" t="b">
            <v>0</v>
          </cell>
          <cell r="M94"/>
          <cell r="N94"/>
          <cell r="O94"/>
          <cell r="P94" t="str">
            <v>Chris Fears</v>
          </cell>
          <cell r="Q94" t="str">
            <v>Workload Meeting 03/08/11</v>
          </cell>
          <cell r="R94" t="str">
            <v>Steve Adcock</v>
          </cell>
          <cell r="S94" t="str">
            <v>Chris Fears</v>
          </cell>
          <cell r="T94" t="str">
            <v>CR (internal)</v>
          </cell>
          <cell r="U94" t="str">
            <v>COMPLETE</v>
          </cell>
          <cell r="V94" t="b">
            <v>0</v>
          </cell>
          <cell r="W94">
            <v>41814</v>
          </cell>
          <cell r="X94"/>
          <cell r="Y94">
            <v>40687</v>
          </cell>
          <cell r="Z94">
            <v>40687</v>
          </cell>
          <cell r="AA94">
            <v>40687</v>
          </cell>
          <cell r="AB94">
            <v>40687</v>
          </cell>
          <cell r="AD94"/>
          <cell r="AF94" t="str">
            <v>SENT</v>
          </cell>
          <cell r="AG94">
            <v>40687</v>
          </cell>
          <cell r="AH94">
            <v>40687</v>
          </cell>
          <cell r="AI94">
            <v>40911</v>
          </cell>
          <cell r="AJ94">
            <v>40687</v>
          </cell>
          <cell r="AK94">
            <v>40687</v>
          </cell>
          <cell r="AL94">
            <v>40687</v>
          </cell>
          <cell r="AM94">
            <v>40687</v>
          </cell>
          <cell r="AN94" t="str">
            <v>XEC</v>
          </cell>
          <cell r="AR94"/>
          <cell r="AS94" t="str">
            <v>SENT</v>
          </cell>
          <cell r="AT94">
            <v>40687</v>
          </cell>
          <cell r="AU94">
            <v>40687</v>
          </cell>
          <cell r="AZ94"/>
          <cell r="BB94"/>
          <cell r="BC94" t="str">
            <v>RCVD</v>
          </cell>
          <cell r="BD94">
            <v>41053</v>
          </cell>
          <cell r="BE94" t="b">
            <v>0</v>
          </cell>
          <cell r="BF94">
            <v>7</v>
          </cell>
          <cell r="BH94">
            <v>41517</v>
          </cell>
          <cell r="BI94">
            <v>41432</v>
          </cell>
          <cell r="BK94">
            <v>41816</v>
          </cell>
          <cell r="BM94" t="str">
            <v>CLSD</v>
          </cell>
          <cell r="BN94">
            <v>41814</v>
          </cell>
          <cell r="BO94" t="str">
            <v>29/07/15 CM - filed the CCN documents into the configuration library.
26/06/14 KB - Imp date set at 07/06/13 per P Plan.  Closedown date set at 24/06/16 when all approvals were received.  
18/07/13 KB - Imp due date changed from 12/04/13 to 31/08/13 per e</v>
          </cell>
          <cell r="BQ94"/>
          <cell r="BS94"/>
          <cell r="BU94"/>
          <cell r="BW94"/>
          <cell r="BX94"/>
          <cell r="BZ94"/>
          <cell r="CA94"/>
          <cell r="CB94"/>
          <cell r="CC94"/>
          <cell r="CD94"/>
          <cell r="CE94"/>
          <cell r="CF94"/>
          <cell r="CG94" t="b">
            <v>0</v>
          </cell>
          <cell r="CH94"/>
          <cell r="CJ94" t="b">
            <v>0</v>
          </cell>
          <cell r="CK94" t="b">
            <v>0</v>
          </cell>
          <cell r="CL94" t="b">
            <v>0</v>
          </cell>
          <cell r="CM94"/>
          <cell r="CO94"/>
          <cell r="CP94"/>
          <cell r="CQ94" t="b">
            <v>0</v>
          </cell>
          <cell r="CR94" t="b">
            <v>0</v>
          </cell>
          <cell r="CS94"/>
          <cell r="CT94"/>
          <cell r="CU94"/>
          <cell r="CV94"/>
          <cell r="CW94"/>
          <cell r="CX94" t="b">
            <v>0</v>
          </cell>
          <cell r="CY94" t="b">
            <v>0</v>
          </cell>
          <cell r="CZ94" t="b">
            <v>0</v>
          </cell>
          <cell r="DA94" t="b">
            <v>0</v>
          </cell>
          <cell r="DB94"/>
          <cell r="DC94"/>
          <cell r="DD94"/>
          <cell r="DE94" t="b">
            <v>0</v>
          </cell>
          <cell r="DF94" t="b">
            <v>0</v>
          </cell>
        </row>
        <row r="95">
          <cell r="A95" t="str">
            <v>COR2411</v>
          </cell>
          <cell r="B95" t="str">
            <v>Code Repository Migration Code Configuration Tool</v>
          </cell>
          <cell r="C95" t="str">
            <v>100. Change Completed</v>
          </cell>
          <cell r="D95">
            <v>41858</v>
          </cell>
          <cell r="E95" t="str">
            <v>CO RCVD 20/09/2011,EQ PNDG 28/09/2011,EQ PROD 10/11/2011,EQ SENT 29/06/2012,BE PROD 11/12/2012,BE SENT 17/12/2012,SN PROD 08/01/2013,PD-IMPD 13/05/2013,PD-SENT 01/08/2014,PD-CLSD 07/08/2014</v>
          </cell>
          <cell r="F95"/>
          <cell r="G95" t="b">
            <v>0</v>
          </cell>
          <cell r="H95"/>
          <cell r="I95">
            <v>40806</v>
          </cell>
          <cell r="J95">
            <v>40857</v>
          </cell>
          <cell r="L95" t="b">
            <v>0</v>
          </cell>
          <cell r="M95"/>
          <cell r="N95"/>
          <cell r="O95"/>
          <cell r="P95" t="str">
            <v>Andrew Boyton</v>
          </cell>
          <cell r="Q95" t="str">
            <v>Workload Meeting 28/09/11</v>
          </cell>
          <cell r="R95" t="str">
            <v>Steve Adcock</v>
          </cell>
          <cell r="S95" t="str">
            <v>Jessica Harris</v>
          </cell>
          <cell r="T95" t="str">
            <v>CR (internal)</v>
          </cell>
          <cell r="U95" t="str">
            <v>COMPLETE</v>
          </cell>
          <cell r="V95" t="b">
            <v>0</v>
          </cell>
          <cell r="W95">
            <v>41858</v>
          </cell>
          <cell r="X95"/>
          <cell r="Y95">
            <v>40857</v>
          </cell>
          <cell r="Z95">
            <v>41089</v>
          </cell>
          <cell r="AA95">
            <v>41089</v>
          </cell>
          <cell r="AB95">
            <v>41089</v>
          </cell>
          <cell r="AD95"/>
          <cell r="AF95" t="str">
            <v>SENT</v>
          </cell>
          <cell r="AG95">
            <v>41089</v>
          </cell>
          <cell r="AK95">
            <v>41260</v>
          </cell>
          <cell r="AM95">
            <v>41260</v>
          </cell>
          <cell r="AN95"/>
          <cell r="AR95"/>
          <cell r="AS95" t="str">
            <v>SENT</v>
          </cell>
          <cell r="AT95">
            <v>41260</v>
          </cell>
          <cell r="AU95">
            <v>41260</v>
          </cell>
          <cell r="AZ95"/>
          <cell r="BB95"/>
          <cell r="BC95" t="str">
            <v>PROD</v>
          </cell>
          <cell r="BD95">
            <v>41282</v>
          </cell>
          <cell r="BE95" t="b">
            <v>0</v>
          </cell>
          <cell r="BF95">
            <v>7</v>
          </cell>
          <cell r="BH95">
            <v>41407</v>
          </cell>
          <cell r="BI95">
            <v>41407</v>
          </cell>
          <cell r="BJ95">
            <v>41686</v>
          </cell>
          <cell r="BK95">
            <v>41852</v>
          </cell>
          <cell r="BM95" t="str">
            <v>CLSD</v>
          </cell>
          <cell r="BN95">
            <v>41858</v>
          </cell>
          <cell r="BO95" t="str">
            <v>17/01/14 KB - Update providd by AE - PIS ended on 17/01/14, project in closedown.
23/01/13 KB - SNIR due date removed per e-mail from Jessica.   
08/01/13 KB - Business Case approved at XEC on 17/12/12, per e-mail from AE.
11/12/12 KB - Update received f</v>
          </cell>
          <cell r="BQ95"/>
          <cell r="BS95"/>
          <cell r="BU95"/>
          <cell r="BW95"/>
          <cell r="BX95"/>
          <cell r="BZ95"/>
          <cell r="CA95"/>
          <cell r="CB95"/>
          <cell r="CC95"/>
          <cell r="CD95"/>
          <cell r="CE95"/>
          <cell r="CF95"/>
          <cell r="CG95" t="b">
            <v>0</v>
          </cell>
          <cell r="CH95"/>
          <cell r="CJ95" t="b">
            <v>0</v>
          </cell>
          <cell r="CK95" t="b">
            <v>0</v>
          </cell>
          <cell r="CL95" t="b">
            <v>0</v>
          </cell>
          <cell r="CM95"/>
          <cell r="CO95"/>
          <cell r="CP95"/>
          <cell r="CQ95" t="b">
            <v>0</v>
          </cell>
          <cell r="CR95" t="b">
            <v>0</v>
          </cell>
          <cell r="CS95"/>
          <cell r="CT95"/>
          <cell r="CU95"/>
          <cell r="CV95"/>
          <cell r="CW95"/>
          <cell r="CX95" t="b">
            <v>0</v>
          </cell>
          <cell r="CY95" t="b">
            <v>0</v>
          </cell>
          <cell r="CZ95" t="b">
            <v>0</v>
          </cell>
          <cell r="DA95" t="b">
            <v>0</v>
          </cell>
          <cell r="DB95"/>
          <cell r="DC95"/>
          <cell r="DD95"/>
          <cell r="DE95" t="b">
            <v>0</v>
          </cell>
          <cell r="DF95" t="b">
            <v>0</v>
          </cell>
        </row>
        <row r="96">
          <cell r="A96" t="str">
            <v>COR2417</v>
          </cell>
          <cell r="B96" t="str">
            <v>Voluntary Discontinuance Datafix</v>
          </cell>
          <cell r="C96" t="str">
            <v>100. Change Completed</v>
          </cell>
          <cell r="D96">
            <v>41015</v>
          </cell>
          <cell r="E96" t="str">
            <v xml:space="preserve">CO RCVD 26/09/2011,EQ PNDG 28/09/2011,EQ PROD 06/10/2011,EQ SENT 24/10/2011,BE RCVD 25/10/2011,BE PNDG 25/10/2011,BE PROD 25/10/2011,BE SENT 04/01/2012,CA RCVD 24/01/2012,SN PNDG 24/01/2012,SN PROD 24/01/2012,SN SENT 15/02/2012,PD PROD 15/02/2012,PD IMPD </v>
          </cell>
          <cell r="F96" t="str">
            <v>To utilise the existing termination and recall functionality in Gemini so that all NTS Entry Capacity holdings can be recalled from the Shipper wishing to Voluntary discontinue.</v>
          </cell>
          <cell r="G96" t="b">
            <v>0</v>
          </cell>
          <cell r="H96"/>
          <cell r="I96">
            <v>40812</v>
          </cell>
          <cell r="J96">
            <v>40826</v>
          </cell>
          <cell r="L96" t="b">
            <v>0</v>
          </cell>
          <cell r="M96" t="str">
            <v>TNO</v>
          </cell>
          <cell r="N96"/>
          <cell r="O96" t="str">
            <v>Sean McGoldrick</v>
          </cell>
          <cell r="P96" t="str">
            <v>Mark Lyndon</v>
          </cell>
          <cell r="Q96" t="str">
            <v>Workload Meeting 28/09/11</v>
          </cell>
          <cell r="R96"/>
          <cell r="S96" t="str">
            <v>Andy Simpson</v>
          </cell>
          <cell r="T96" t="str">
            <v>CO</v>
          </cell>
          <cell r="U96" t="str">
            <v>COMPLETE</v>
          </cell>
          <cell r="V96" t="b">
            <v>1</v>
          </cell>
          <cell r="X96" t="str">
            <v>Joanna Harze</v>
          </cell>
          <cell r="Y96">
            <v>40822</v>
          </cell>
          <cell r="Z96">
            <v>40840</v>
          </cell>
          <cell r="AA96">
            <v>40840</v>
          </cell>
          <cell r="AB96">
            <v>40840</v>
          </cell>
          <cell r="AC96">
            <v>0</v>
          </cell>
          <cell r="AD96" t="str">
            <v>1mth</v>
          </cell>
          <cell r="AE96">
            <v>40932</v>
          </cell>
          <cell r="AF96" t="str">
            <v>SENT</v>
          </cell>
          <cell r="AG96">
            <v>40840</v>
          </cell>
          <cell r="AH96">
            <v>40841</v>
          </cell>
          <cell r="AI96">
            <v>40855</v>
          </cell>
          <cell r="AJ96">
            <v>40855</v>
          </cell>
          <cell r="AK96">
            <v>40921</v>
          </cell>
          <cell r="AL96">
            <v>40921</v>
          </cell>
          <cell r="AM96">
            <v>40912</v>
          </cell>
          <cell r="AN96" t="str">
            <v>Pre Sanction Review Meeting 20/12/11</v>
          </cell>
          <cell r="AO96">
            <v>41003</v>
          </cell>
          <cell r="AP96">
            <v>3928</v>
          </cell>
          <cell r="AR96"/>
          <cell r="AS96" t="str">
            <v>SENT</v>
          </cell>
          <cell r="AT96">
            <v>40912</v>
          </cell>
          <cell r="AU96">
            <v>40932</v>
          </cell>
          <cell r="AV96">
            <v>40946</v>
          </cell>
          <cell r="AW96">
            <v>40946</v>
          </cell>
          <cell r="AX96">
            <v>40954</v>
          </cell>
          <cell r="AY96">
            <v>40954</v>
          </cell>
          <cell r="AZ96"/>
          <cell r="BA96">
            <v>40954</v>
          </cell>
          <cell r="BB96"/>
          <cell r="BC96" t="str">
            <v>SENT</v>
          </cell>
          <cell r="BD96">
            <v>40954</v>
          </cell>
          <cell r="BE96" t="b">
            <v>0</v>
          </cell>
          <cell r="BF96">
            <v>5</v>
          </cell>
          <cell r="BH96">
            <v>40984</v>
          </cell>
          <cell r="BI96">
            <v>40984</v>
          </cell>
          <cell r="BJ96">
            <v>41005</v>
          </cell>
          <cell r="BK96">
            <v>41003</v>
          </cell>
          <cell r="BL96">
            <v>41033</v>
          </cell>
          <cell r="BM96" t="str">
            <v>CLSD</v>
          </cell>
          <cell r="BN96">
            <v>41015</v>
          </cell>
          <cell r="BO96" t="str">
            <v>21/03/12 AK - Email rec'd from Andy Simpson confirming that implementation was completed on 16/03/12 &amp; CCN date to be set as 06/04/12.
07/02/12 AK - Matt Rider advised that the SN would be delivered by 15/02/12.
30/01/12 AK - Email rec'd from Hannah Reddy</v>
          </cell>
          <cell r="BQ96"/>
          <cell r="BS96"/>
          <cell r="BU96"/>
          <cell r="BW96"/>
          <cell r="BX96"/>
          <cell r="BZ96"/>
          <cell r="CA96"/>
          <cell r="CB96"/>
          <cell r="CC96"/>
          <cell r="CD96"/>
          <cell r="CE96"/>
          <cell r="CF96"/>
          <cell r="CG96" t="b">
            <v>0</v>
          </cell>
          <cell r="CH96"/>
          <cell r="CJ96" t="b">
            <v>0</v>
          </cell>
          <cell r="CK96" t="b">
            <v>0</v>
          </cell>
          <cell r="CL96" t="b">
            <v>0</v>
          </cell>
          <cell r="CM96"/>
          <cell r="CO96"/>
          <cell r="CP96"/>
          <cell r="CQ96" t="b">
            <v>0</v>
          </cell>
          <cell r="CR96" t="b">
            <v>0</v>
          </cell>
          <cell r="CS96"/>
          <cell r="CT96"/>
          <cell r="CU96"/>
          <cell r="CV96"/>
          <cell r="CW96"/>
          <cell r="CX96" t="b">
            <v>0</v>
          </cell>
          <cell r="CY96" t="b">
            <v>0</v>
          </cell>
          <cell r="CZ96" t="b">
            <v>0</v>
          </cell>
          <cell r="DA96" t="b">
            <v>0</v>
          </cell>
          <cell r="DB96"/>
          <cell r="DC96"/>
          <cell r="DD96"/>
          <cell r="DE96" t="b">
            <v>0</v>
          </cell>
          <cell r="DF96" t="b">
            <v>0</v>
          </cell>
        </row>
        <row r="97">
          <cell r="A97" t="str">
            <v>COR2446</v>
          </cell>
          <cell r="B97" t="str">
            <v>Confirmation Tool</v>
          </cell>
          <cell r="C97" t="str">
            <v>100. Change Completed</v>
          </cell>
          <cell r="D97">
            <v>41831</v>
          </cell>
          <cell r="E97" t="str">
            <v>CO-RCVD 13/07/2012
EQ-PROD 26/07/2012
EQ-SENT 03/08/2012
BE-RCVD 09/08/2012
BE-PROD 06/08/2012
BE-SENT 12/02/2013
SN-PNDG 08/03/2013
SN-PROD 08/03/2013
SN-SENT 21/03/2013
PD PROD 21/03/2013
PD-IMPD 02/11/2013
PD-SENT 04/07/2014
PD-CLSD 11/07/2014</v>
          </cell>
          <cell r="F97" t="str">
            <v>Modification Proposal 0424, single MPRN supply points (&amp; to a lesser extent Exit Zone Corrections)</v>
          </cell>
          <cell r="G97" t="b">
            <v>0</v>
          </cell>
          <cell r="H97"/>
          <cell r="I97">
            <v>41103</v>
          </cell>
          <cell r="J97">
            <v>41117</v>
          </cell>
          <cell r="L97" t="b">
            <v>0</v>
          </cell>
          <cell r="M97" t="str">
            <v>ALL</v>
          </cell>
          <cell r="N97"/>
          <cell r="O97" t="str">
            <v>Alan Raper</v>
          </cell>
          <cell r="P97" t="str">
            <v>Alan Raper</v>
          </cell>
          <cell r="Q97" t="str">
            <v>Workload Meeting 18/07/12</v>
          </cell>
          <cell r="R97" t="str">
            <v>Dave Ackers</v>
          </cell>
          <cell r="S97" t="str">
            <v>Lorraine Cave</v>
          </cell>
          <cell r="T97" t="str">
            <v>CO</v>
          </cell>
          <cell r="U97" t="str">
            <v>COMPLETE</v>
          </cell>
          <cell r="V97" t="b">
            <v>1</v>
          </cell>
          <cell r="W97">
            <v>41831</v>
          </cell>
          <cell r="X97" t="str">
            <v>Darran Dredge</v>
          </cell>
          <cell r="Y97">
            <v>41116</v>
          </cell>
          <cell r="Z97">
            <v>41127</v>
          </cell>
          <cell r="AA97">
            <v>41127</v>
          </cell>
          <cell r="AB97">
            <v>41124</v>
          </cell>
          <cell r="AD97"/>
          <cell r="AE97">
            <v>41201</v>
          </cell>
          <cell r="AF97" t="str">
            <v>SENT</v>
          </cell>
          <cell r="AG97">
            <v>41124</v>
          </cell>
          <cell r="AH97">
            <v>41127</v>
          </cell>
          <cell r="AI97">
            <v>41141</v>
          </cell>
          <cell r="AJ97">
            <v>41135</v>
          </cell>
          <cell r="AK97">
            <v>41333</v>
          </cell>
          <cell r="AM97">
            <v>41317</v>
          </cell>
          <cell r="AN97" t="str">
            <v>Pre Sanction Review Meeting 05/02/13</v>
          </cell>
          <cell r="AP97">
            <v>392104</v>
          </cell>
          <cell r="AR97"/>
          <cell r="AS97" t="str">
            <v>SENT</v>
          </cell>
          <cell r="AT97">
            <v>41317</v>
          </cell>
          <cell r="AU97">
            <v>41341</v>
          </cell>
          <cell r="AV97">
            <v>41355</v>
          </cell>
          <cell r="AW97">
            <v>41354</v>
          </cell>
          <cell r="AX97">
            <v>41372</v>
          </cell>
          <cell r="AZ97"/>
          <cell r="BA97">
            <v>41354</v>
          </cell>
          <cell r="BB97"/>
          <cell r="BC97" t="str">
            <v>SENT</v>
          </cell>
          <cell r="BD97">
            <v>41354</v>
          </cell>
          <cell r="BE97" t="b">
            <v>0</v>
          </cell>
          <cell r="BF97">
            <v>3</v>
          </cell>
          <cell r="BG97">
            <v>41330</v>
          </cell>
          <cell r="BH97">
            <v>41580</v>
          </cell>
          <cell r="BI97">
            <v>41580</v>
          </cell>
          <cell r="BK97">
            <v>41824</v>
          </cell>
          <cell r="BL97">
            <v>41852</v>
          </cell>
          <cell r="BM97" t="str">
            <v>CLSD</v>
          </cell>
          <cell r="BN97">
            <v>41831</v>
          </cell>
          <cell r="BO97" t="str">
            <v>09/06/14 KB - Business Case going to XEC on 10/06 for re-approval (as below P20). Once approved, a CCN will be produced.  Business Case approved at Pre Sanction on 04/06/14.  
21/03/2013 AT - SN Sent
08/03/2013 AT - CA Received
18/01/13  KB - BER due d</v>
          </cell>
          <cell r="BQ97"/>
          <cell r="BS97"/>
          <cell r="BU97"/>
          <cell r="BW97"/>
          <cell r="BX97"/>
          <cell r="BZ97"/>
          <cell r="CA97"/>
          <cell r="CB97"/>
          <cell r="CC97"/>
          <cell r="CD97"/>
          <cell r="CE97"/>
          <cell r="CF97"/>
          <cell r="CG97" t="b">
            <v>0</v>
          </cell>
          <cell r="CH97"/>
          <cell r="CJ97" t="b">
            <v>0</v>
          </cell>
          <cell r="CK97" t="b">
            <v>0</v>
          </cell>
          <cell r="CL97" t="b">
            <v>0</v>
          </cell>
          <cell r="CM97"/>
          <cell r="CO97"/>
          <cell r="CP97"/>
          <cell r="CQ97" t="b">
            <v>0</v>
          </cell>
          <cell r="CR97" t="b">
            <v>0</v>
          </cell>
          <cell r="CS97"/>
          <cell r="CT97"/>
          <cell r="CU97"/>
          <cell r="CV97"/>
          <cell r="CW97"/>
          <cell r="CX97" t="b">
            <v>0</v>
          </cell>
          <cell r="CY97" t="b">
            <v>0</v>
          </cell>
          <cell r="CZ97" t="b">
            <v>0</v>
          </cell>
          <cell r="DA97" t="b">
            <v>0</v>
          </cell>
          <cell r="DB97"/>
          <cell r="DC97"/>
          <cell r="DD97"/>
          <cell r="DE97" t="b">
            <v>0</v>
          </cell>
          <cell r="DF97" t="b">
            <v>0</v>
          </cell>
        </row>
        <row r="98">
          <cell r="A98" t="str">
            <v>COR3115</v>
          </cell>
          <cell r="B98" t="str">
            <v>DE Integration and PAWS Upgrade (ON HOLD)</v>
          </cell>
          <cell r="C98" t="str">
            <v>99. Change Cancelled</v>
          </cell>
          <cell r="D98">
            <v>41466</v>
          </cell>
          <cell r="E98"/>
          <cell r="F98"/>
          <cell r="G98" t="b">
            <v>0</v>
          </cell>
          <cell r="H98"/>
          <cell r="I98">
            <v>41472</v>
          </cell>
          <cell r="L98" t="b">
            <v>0</v>
          </cell>
          <cell r="M98"/>
          <cell r="N98"/>
          <cell r="O98"/>
          <cell r="P98" t="str">
            <v>Steve Adcock</v>
          </cell>
          <cell r="Q98" t="str">
            <v>Workload 17/07/2013</v>
          </cell>
          <cell r="R98" t="str">
            <v>Linda Whitcroft</v>
          </cell>
          <cell r="S98" t="str">
            <v>Andy Simpson</v>
          </cell>
          <cell r="T98" t="str">
            <v>CR (internal)</v>
          </cell>
          <cell r="U98" t="str">
            <v>CLOSED</v>
          </cell>
          <cell r="V98" t="b">
            <v>0</v>
          </cell>
          <cell r="W98">
            <v>41675</v>
          </cell>
          <cell r="X98" t="str">
            <v>Simon Burton</v>
          </cell>
          <cell r="AD98"/>
          <cell r="AF98"/>
          <cell r="AN98"/>
          <cell r="AR98"/>
          <cell r="AS98"/>
          <cell r="AZ98"/>
          <cell r="BB98"/>
          <cell r="BC98"/>
          <cell r="BE98" t="b">
            <v>0</v>
          </cell>
          <cell r="BM98"/>
          <cell r="BO98" t="str">
            <v xml:space="preserve">20/01/14 KB - Update provided by AS - On hold awaiting a decision on the UK Link programme High Level Design as to the security elements.
28/11/13 KB - Update provided by AS - This piece of work will remain on hold for the foreseeable future, pending UK </v>
          </cell>
          <cell r="BQ98"/>
          <cell r="BS98"/>
          <cell r="BU98"/>
          <cell r="BW98"/>
          <cell r="BX98"/>
          <cell r="BZ98"/>
          <cell r="CA98"/>
          <cell r="CB98"/>
          <cell r="CC98"/>
          <cell r="CD98"/>
          <cell r="CE98"/>
          <cell r="CF98"/>
          <cell r="CG98" t="b">
            <v>0</v>
          </cell>
          <cell r="CH98"/>
          <cell r="CJ98" t="b">
            <v>0</v>
          </cell>
          <cell r="CK98" t="b">
            <v>0</v>
          </cell>
          <cell r="CL98" t="b">
            <v>0</v>
          </cell>
          <cell r="CM98"/>
          <cell r="CO98"/>
          <cell r="CP98"/>
          <cell r="CQ98" t="b">
            <v>0</v>
          </cell>
          <cell r="CR98" t="b">
            <v>0</v>
          </cell>
          <cell r="CS98"/>
          <cell r="CT98"/>
          <cell r="CU98"/>
          <cell r="CV98"/>
          <cell r="CW98"/>
          <cell r="CX98" t="b">
            <v>0</v>
          </cell>
          <cell r="CY98" t="b">
            <v>0</v>
          </cell>
          <cell r="CZ98" t="b">
            <v>0</v>
          </cell>
          <cell r="DA98" t="b">
            <v>0</v>
          </cell>
          <cell r="DB98"/>
          <cell r="DC98"/>
          <cell r="DD98"/>
          <cell r="DE98" t="b">
            <v>0</v>
          </cell>
          <cell r="DF98" t="b">
            <v>0</v>
          </cell>
        </row>
        <row r="99">
          <cell r="A99" t="str">
            <v>COR1955</v>
          </cell>
          <cell r="B99" t="str">
            <v>Mechanism for Correct Apportionment of Unidentified Gas</v>
          </cell>
          <cell r="C99" t="str">
            <v>99. Change Cancelled</v>
          </cell>
          <cell r="D99">
            <v>41463</v>
          </cell>
          <cell r="E99" t="str">
            <v>CO RCVD 29/04/2010,EQ PNDG 05/05/2010,EQ PROD 13/05/2010,BE PNDG 15/09/2010,BE PROD 15/09/2010,BE SENT 16/09/2010,CA RCVD 28/10/2010,SN PNDG 28/10/2010,SN PROD 28/10/2010,EQ PROD 13/05/2010,SN PROD 28/10/2010,SN CLSD 08/07/2013</v>
          </cell>
          <cell r="F99" t="str">
            <v>This change is to implement a new commercial regime as set out in MOD 0229, specifically to address the administrative requirements for tendering for &amp; appointing an industry energy allocation expert &amp; dealing with the output of the appointed body. This w</v>
          </cell>
          <cell r="G99" t="b">
            <v>0</v>
          </cell>
          <cell r="H99" t="str">
            <v>MOD0229</v>
          </cell>
          <cell r="I99">
            <v>40297</v>
          </cell>
          <cell r="J99">
            <v>40312</v>
          </cell>
          <cell r="L99" t="b">
            <v>0</v>
          </cell>
          <cell r="M99" t="str">
            <v>ALL</v>
          </cell>
          <cell r="N99"/>
          <cell r="O99" t="str">
            <v>Alan Raper</v>
          </cell>
          <cell r="P99" t="str">
            <v>Alan Raper</v>
          </cell>
          <cell r="Q99" t="str">
            <v>Workload Meeting 05/05/10</v>
          </cell>
          <cell r="R99" t="str">
            <v>Andy Miller</v>
          </cell>
          <cell r="S99" t="str">
            <v>Lorraine Cave</v>
          </cell>
          <cell r="T99" t="str">
            <v>CO</v>
          </cell>
          <cell r="U99" t="str">
            <v>CLOSED</v>
          </cell>
          <cell r="V99" t="b">
            <v>1</v>
          </cell>
          <cell r="X99"/>
          <cell r="Y99">
            <v>40311</v>
          </cell>
          <cell r="AD99"/>
          <cell r="AF99" t="str">
            <v>PROD</v>
          </cell>
          <cell r="AG99">
            <v>40311</v>
          </cell>
          <cell r="AK99">
            <v>40437</v>
          </cell>
          <cell r="AL99">
            <v>40437</v>
          </cell>
          <cell r="AM99">
            <v>40437</v>
          </cell>
          <cell r="AN99" t="str">
            <v>XM2 Review Meeting 24/08/10</v>
          </cell>
          <cell r="AO99">
            <v>40451</v>
          </cell>
          <cell r="AP99">
            <v>37000</v>
          </cell>
          <cell r="AR99"/>
          <cell r="AS99" t="str">
            <v>SENT</v>
          </cell>
          <cell r="AT99">
            <v>40437</v>
          </cell>
          <cell r="AU99">
            <v>40479</v>
          </cell>
          <cell r="AV99">
            <v>40493</v>
          </cell>
          <cell r="AW99">
            <v>40493</v>
          </cell>
          <cell r="AZ99"/>
          <cell r="BB99"/>
          <cell r="BC99" t="str">
            <v>CLSD</v>
          </cell>
          <cell r="BD99">
            <v>41463</v>
          </cell>
          <cell r="BE99" t="b">
            <v>0</v>
          </cell>
          <cell r="BF99">
            <v>3</v>
          </cell>
          <cell r="BM99"/>
          <cell r="BO99" t="str">
            <v xml:space="preserve">08/07/13 KB - Mod did not progress.  Approval for closure of COR1955 obtained at CMSG, refer to meeting minutes.  
10/09/12 KB - Transferred from DT to LC due to change in roles.                                                                             </v>
          </cell>
          <cell r="BQ99"/>
          <cell r="BS99"/>
          <cell r="BU99"/>
          <cell r="BW99"/>
          <cell r="BX99"/>
          <cell r="BZ99"/>
          <cell r="CA99"/>
          <cell r="CB99"/>
          <cell r="CC99"/>
          <cell r="CD99"/>
          <cell r="CE99"/>
          <cell r="CF99"/>
          <cell r="CG99" t="b">
            <v>0</v>
          </cell>
          <cell r="CH99"/>
          <cell r="CJ99" t="b">
            <v>0</v>
          </cell>
          <cell r="CK99" t="b">
            <v>0</v>
          </cell>
          <cell r="CL99" t="b">
            <v>0</v>
          </cell>
          <cell r="CM99"/>
          <cell r="CO99"/>
          <cell r="CP99"/>
          <cell r="CQ99" t="b">
            <v>0</v>
          </cell>
          <cell r="CR99" t="b">
            <v>0</v>
          </cell>
          <cell r="CS99"/>
          <cell r="CT99"/>
          <cell r="CU99"/>
          <cell r="CV99"/>
          <cell r="CW99"/>
          <cell r="CX99" t="b">
            <v>0</v>
          </cell>
          <cell r="CY99" t="b">
            <v>0</v>
          </cell>
          <cell r="CZ99" t="b">
            <v>0</v>
          </cell>
          <cell r="DA99" t="b">
            <v>0</v>
          </cell>
          <cell r="DB99"/>
          <cell r="DC99"/>
          <cell r="DD99"/>
          <cell r="DE99" t="b">
            <v>0</v>
          </cell>
          <cell r="DF99" t="b">
            <v>0</v>
          </cell>
        </row>
        <row r="100">
          <cell r="A100" t="str">
            <v>COR2005</v>
          </cell>
          <cell r="B100" t="str">
            <v>NTS Exit Capacity Reform Phase 3</v>
          </cell>
          <cell r="C100" t="str">
            <v>100. Change Completed</v>
          </cell>
          <cell r="D100">
            <v>41801</v>
          </cell>
          <cell r="E100" t="str">
            <v xml:space="preserve">CO RCVD 30/06/2010,EQ PNDG 30/06/2010,EQ PROD 13/07/2010,EQ SENT 14/09/2010,BE RCVD 15/10/2010,BE PNDG 15/10/2010,BE PROD 15/10/2010,BE PROD 29/10/2010,BE SENT 24/05/2011,CA RCVD 08/06/2011,SN PNDG 08/06/2011,SN PROD 08/06/2011,SN SENT 22/06/2011,PD PROD </v>
          </cell>
          <cell r="F100" t="str">
            <v>Change is to assess the costs &amp; associated timeline for the Analysis &amp; Design of the 3rd phase of NTS Exit Reform to be delivered in 2012. This follows on from the original Change Order (COR1360) which has successfully delivered Phase 1, &amp; the current Cha</v>
          </cell>
          <cell r="G100" t="b">
            <v>0</v>
          </cell>
          <cell r="H100" t="str">
            <v>COR1360
COR1630</v>
          </cell>
          <cell r="I100">
            <v>40359</v>
          </cell>
          <cell r="J100">
            <v>40373</v>
          </cell>
          <cell r="L100" t="b">
            <v>0</v>
          </cell>
          <cell r="M100" t="str">
            <v>TNO</v>
          </cell>
          <cell r="N100"/>
          <cell r="O100" t="str">
            <v>Sean McGoldrick</v>
          </cell>
          <cell r="P100" t="str">
            <v>Matthew Hatch</v>
          </cell>
          <cell r="Q100" t="str">
            <v>Workload Meeting 30/06/10</v>
          </cell>
          <cell r="R100" t="str">
            <v>Steve Adcock</v>
          </cell>
          <cell r="S100" t="str">
            <v>Andy Simpson</v>
          </cell>
          <cell r="T100" t="str">
            <v>CO</v>
          </cell>
          <cell r="U100" t="str">
            <v>COMPLETE</v>
          </cell>
          <cell r="V100" t="b">
            <v>1</v>
          </cell>
          <cell r="X100" t="str">
            <v>Andy Simpson</v>
          </cell>
          <cell r="Y100">
            <v>40372</v>
          </cell>
          <cell r="Z100">
            <v>40436</v>
          </cell>
          <cell r="AA100">
            <v>40436</v>
          </cell>
          <cell r="AB100">
            <v>40435</v>
          </cell>
          <cell r="AC100">
            <v>1133100</v>
          </cell>
          <cell r="AD100" t="str">
            <v xml:space="preserve">29 weeks from the start of the Analysis period </v>
          </cell>
          <cell r="AE100">
            <v>40526</v>
          </cell>
          <cell r="AF100" t="str">
            <v>SENT</v>
          </cell>
          <cell r="AG100">
            <v>40435</v>
          </cell>
          <cell r="AH100">
            <v>40466</v>
          </cell>
          <cell r="AI100">
            <v>40480</v>
          </cell>
          <cell r="AJ100">
            <v>40480</v>
          </cell>
          <cell r="AK100">
            <v>40697</v>
          </cell>
          <cell r="AL100">
            <v>40697</v>
          </cell>
          <cell r="AM100">
            <v>40687</v>
          </cell>
          <cell r="AN100" t="str">
            <v>XM2 Review Meeting 17/05/11</v>
          </cell>
          <cell r="AO100">
            <v>40711</v>
          </cell>
          <cell r="AP100">
            <v>4072038</v>
          </cell>
          <cell r="AR100"/>
          <cell r="AS100" t="str">
            <v>PROD</v>
          </cell>
          <cell r="AT100">
            <v>40687</v>
          </cell>
          <cell r="AU100">
            <v>40702</v>
          </cell>
          <cell r="AV100">
            <v>40716</v>
          </cell>
          <cell r="AW100">
            <v>40716</v>
          </cell>
          <cell r="AX100">
            <v>40716</v>
          </cell>
          <cell r="AY100">
            <v>40716</v>
          </cell>
          <cell r="AZ100" t="str">
            <v>Lee Foster</v>
          </cell>
          <cell r="BA100">
            <v>40716</v>
          </cell>
          <cell r="BB100" t="str">
            <v>15 Mths</v>
          </cell>
          <cell r="BC100" t="str">
            <v>SENT</v>
          </cell>
          <cell r="BD100">
            <v>40716</v>
          </cell>
          <cell r="BE100" t="b">
            <v>0</v>
          </cell>
          <cell r="BF100">
            <v>5</v>
          </cell>
          <cell r="BG100">
            <v>40686</v>
          </cell>
          <cell r="BH100">
            <v>41119</v>
          </cell>
          <cell r="BI100">
            <v>41119</v>
          </cell>
          <cell r="BJ100">
            <v>41547</v>
          </cell>
          <cell r="BK100">
            <v>41794</v>
          </cell>
          <cell r="BM100" t="str">
            <v>CLSD</v>
          </cell>
          <cell r="BN100">
            <v>41801</v>
          </cell>
          <cell r="BO100" t="str">
            <v>21/01/14 KB Update received from Julie Varney - "Please accept my apologies for the delay in my response to your email below.
Unfortunately due to the Maternity Leave of the NG lead associated with this invoice we have been unable to track this down.
Sean</v>
          </cell>
          <cell r="BQ100"/>
          <cell r="BS100"/>
          <cell r="BU100"/>
          <cell r="BW100"/>
          <cell r="BX100"/>
          <cell r="BZ100"/>
          <cell r="CA100"/>
          <cell r="CB100"/>
          <cell r="CC100"/>
          <cell r="CD100"/>
          <cell r="CE100"/>
          <cell r="CF100"/>
          <cell r="CG100" t="b">
            <v>0</v>
          </cell>
          <cell r="CH100"/>
          <cell r="CJ100" t="b">
            <v>0</v>
          </cell>
          <cell r="CK100" t="b">
            <v>0</v>
          </cell>
          <cell r="CL100" t="b">
            <v>0</v>
          </cell>
          <cell r="CM100"/>
          <cell r="CO100"/>
          <cell r="CP100"/>
          <cell r="CQ100" t="b">
            <v>0</v>
          </cell>
          <cell r="CR100" t="b">
            <v>0</v>
          </cell>
          <cell r="CS100"/>
          <cell r="CT100"/>
          <cell r="CU100"/>
          <cell r="CV100"/>
          <cell r="CW100"/>
          <cell r="CX100" t="b">
            <v>0</v>
          </cell>
          <cell r="CY100" t="b">
            <v>0</v>
          </cell>
          <cell r="CZ100" t="b">
            <v>0</v>
          </cell>
          <cell r="DA100" t="b">
            <v>0</v>
          </cell>
          <cell r="DB100"/>
          <cell r="DC100"/>
          <cell r="DD100"/>
          <cell r="DE100" t="b">
            <v>0</v>
          </cell>
          <cell r="DF100" t="b">
            <v>0</v>
          </cell>
        </row>
        <row r="101">
          <cell r="A101" t="str">
            <v>COR3337</v>
          </cell>
          <cell r="B101" t="str">
            <v>REMIT Reporting</v>
          </cell>
          <cell r="C101" t="str">
            <v>100. Change Completed</v>
          </cell>
          <cell r="D101">
            <v>42898</v>
          </cell>
          <cell r="E101" t="str">
            <v xml:space="preserve">CO-RCVD 20/02/2014
EQ-PROD 05/03/2014
BE-SENT 08/04/2014
CA-RCVD 16/04/2014
SN-PROD 16/04/2014
SN-SENT 13/05/2014
PD-PROD 13/05/2014
CA-RCVD 31/03/2015
BE-PROD 31/03/2015
BE-SENT 05/02/2016
BE-RCVD 04/03/2016
CA RCVD 04/03/2016
SN PROD 18/03/2016
SN SENT </v>
          </cell>
          <cell r="F101" t="str">
            <v>The Implementing Acts for REMIT Regulation are expected to be adopted in June 2014.
Enforcement of the associated reporting is required 6 months after the IA’s adoption. This leads us to an implementation target of start of Jan 2015.
Since this implementa</v>
          </cell>
          <cell r="G101" t="b">
            <v>0</v>
          </cell>
          <cell r="H101"/>
          <cell r="I101">
            <v>41690</v>
          </cell>
          <cell r="J101">
            <v>41703</v>
          </cell>
          <cell r="K101">
            <v>42005</v>
          </cell>
          <cell r="L101" t="b">
            <v>0</v>
          </cell>
          <cell r="M101" t="str">
            <v>TNO</v>
          </cell>
          <cell r="N101" t="str">
            <v>NGT</v>
          </cell>
          <cell r="O101" t="str">
            <v>Sean McGoldrick</v>
          </cell>
          <cell r="P101" t="str">
            <v>Sean McGoldrick</v>
          </cell>
          <cell r="Q101" t="str">
            <v>See comments
(virtual meeting minutes 26/02/14)
CO to re-start project approved at ICAF 25/03/15
Revised Change Order - approved at  ICAF 23/12/2015
BER Pre-Sanction 26.01.2016
Pre-Sanction 17/01/17 Revised Busines Case and BER approved</v>
          </cell>
          <cell r="R101" t="str">
            <v>Mark Cockayne</v>
          </cell>
          <cell r="S101" t="str">
            <v>Hannah Reddy</v>
          </cell>
          <cell r="T101" t="str">
            <v>CO</v>
          </cell>
          <cell r="U101" t="str">
            <v>COMPLETE</v>
          </cell>
          <cell r="V101" t="b">
            <v>1</v>
          </cell>
          <cell r="X101"/>
          <cell r="Y101">
            <v>41703</v>
          </cell>
          <cell r="AD101"/>
          <cell r="AF101" t="str">
            <v>PROD</v>
          </cell>
          <cell r="AG101">
            <v>41703</v>
          </cell>
          <cell r="AH101">
            <v>41724</v>
          </cell>
          <cell r="AK101">
            <v>42240</v>
          </cell>
          <cell r="AL101">
            <v>42405</v>
          </cell>
          <cell r="AM101">
            <v>42759</v>
          </cell>
          <cell r="AN101" t="str">
            <v>Pre Sanction Review Meeting 24.01.2017</v>
          </cell>
          <cell r="AO101">
            <v>42849</v>
          </cell>
          <cell r="AP101">
            <v>826385</v>
          </cell>
          <cell r="AR101"/>
          <cell r="AS101" t="str">
            <v>SENT</v>
          </cell>
          <cell r="AT101">
            <v>42759</v>
          </cell>
          <cell r="AU101">
            <v>42766</v>
          </cell>
          <cell r="AX101">
            <v>42458</v>
          </cell>
          <cell r="AY101">
            <v>42565</v>
          </cell>
          <cell r="AZ101" t="str">
            <v>n/a</v>
          </cell>
          <cell r="BA101">
            <v>42564</v>
          </cell>
          <cell r="BB101"/>
          <cell r="BC101" t="str">
            <v>PROD</v>
          </cell>
          <cell r="BD101">
            <v>42789</v>
          </cell>
          <cell r="BE101" t="b">
            <v>0</v>
          </cell>
          <cell r="BF101">
            <v>5</v>
          </cell>
          <cell r="BH101">
            <v>42743</v>
          </cell>
          <cell r="BI101">
            <v>42743</v>
          </cell>
          <cell r="BJ101">
            <v>42846</v>
          </cell>
          <cell r="BK101">
            <v>42849</v>
          </cell>
          <cell r="BL101">
            <v>42877</v>
          </cell>
          <cell r="BM101" t="str">
            <v>CLSD</v>
          </cell>
          <cell r="BN101">
            <v>42898</v>
          </cell>
          <cell r="BO101" t="str">
            <v xml:space="preserve">12/07/2017 IB Project Complete
12/06/17 DC CCN approved today, projects informed.  Put on PD POPD as docs still outstanding.
24/04/17 DC CCN sent to Networks today.
22/03/17 DC email fro HR to say the CCN wont be done untill 21st April. Database updated.
</v>
          </cell>
          <cell r="BQ101"/>
          <cell r="BS101"/>
          <cell r="BU101"/>
          <cell r="BW101"/>
          <cell r="BX101" t="str">
            <v>Medium</v>
          </cell>
          <cell r="BZ101"/>
          <cell r="CA101"/>
          <cell r="CB101"/>
          <cell r="CC101"/>
          <cell r="CD101"/>
          <cell r="CE101"/>
          <cell r="CF101"/>
          <cell r="CG101" t="b">
            <v>0</v>
          </cell>
          <cell r="CH101"/>
          <cell r="CJ101" t="b">
            <v>0</v>
          </cell>
          <cell r="CK101" t="b">
            <v>0</v>
          </cell>
          <cell r="CL101" t="b">
            <v>0</v>
          </cell>
          <cell r="CM101"/>
          <cell r="CO101"/>
          <cell r="CP101"/>
          <cell r="CQ101" t="b">
            <v>0</v>
          </cell>
          <cell r="CR101" t="b">
            <v>0</v>
          </cell>
          <cell r="CS101"/>
          <cell r="CT101"/>
          <cell r="CU101"/>
          <cell r="CV101"/>
          <cell r="CW101"/>
          <cell r="CX101" t="b">
            <v>0</v>
          </cell>
          <cell r="CY101" t="b">
            <v>0</v>
          </cell>
          <cell r="CZ101" t="b">
            <v>0</v>
          </cell>
          <cell r="DA101" t="b">
            <v>0</v>
          </cell>
          <cell r="DB101"/>
          <cell r="DC101"/>
          <cell r="DD101"/>
          <cell r="DE101" t="b">
            <v>0</v>
          </cell>
          <cell r="DF101" t="b">
            <v>0</v>
          </cell>
        </row>
        <row r="102">
          <cell r="A102" t="str">
            <v>4347</v>
          </cell>
          <cell r="B102" t="str">
            <v>UNC Modification 0619 - Application of proportionate ratchet charges to daily read sites</v>
          </cell>
          <cell r="C102" t="str">
            <v>0.5 Change Proposal awaiting MOD approval (ROM complete)</v>
          </cell>
          <cell r="D102">
            <v>43082</v>
          </cell>
          <cell r="E102" t="str">
            <v>0. ROM In-Progress
0.5 Change Proposal awaiting MOD approval (ROM complete)</v>
          </cell>
          <cell r="F102" t="str">
            <v>The proposer feels that whilst ratchet charges are disproportionate…
[a]  The number of SMPs that may elect to become DM will be severely limited, reducing settlement accuracy and hampering the development of innovative granular market products.
[b] Shi</v>
          </cell>
          <cell r="G102" t="b">
            <v>0</v>
          </cell>
          <cell r="H102" t="str">
            <v>0619</v>
          </cell>
          <cell r="I102">
            <v>42964</v>
          </cell>
          <cell r="K102">
            <v>43374</v>
          </cell>
          <cell r="L102" t="b">
            <v>0</v>
          </cell>
          <cell r="M102"/>
          <cell r="N102"/>
          <cell r="O102"/>
          <cell r="P102" t="str">
            <v>Murray Thomson on behalf of JO</v>
          </cell>
          <cell r="Q102"/>
          <cell r="R102"/>
          <cell r="S102" t="str">
            <v>Murray Thomson</v>
          </cell>
          <cell r="T102" t="str">
            <v>CP</v>
          </cell>
          <cell r="U102" t="str">
            <v>LIVE</v>
          </cell>
          <cell r="V102" t="b">
            <v>0</v>
          </cell>
          <cell r="X102"/>
          <cell r="AD102"/>
          <cell r="AF102"/>
          <cell r="AN102"/>
          <cell r="AR102"/>
          <cell r="AS102"/>
          <cell r="AZ102"/>
          <cell r="BB102"/>
          <cell r="BC102"/>
          <cell r="BE102" t="b">
            <v>0</v>
          </cell>
          <cell r="BH102">
            <v>42985</v>
          </cell>
          <cell r="BI102">
            <v>42985</v>
          </cell>
          <cell r="BM102"/>
          <cell r="BO102" t="str">
            <v>13/12/17 DC There are three ROMs for this Mod, all were spoken about at ChMC today, they will all be going back to the work group for discussion and one of them will be going ahead in the future.
05/12/2017 DC This change relates to two other ROMs being l</v>
          </cell>
          <cell r="BQ102"/>
          <cell r="BS102"/>
          <cell r="BU102"/>
          <cell r="BW102"/>
          <cell r="BX102"/>
          <cell r="BZ102"/>
          <cell r="CA102" t="str">
            <v>R &amp; N</v>
          </cell>
          <cell r="CB102"/>
          <cell r="CC102" t="str">
            <v>Project Delivery</v>
          </cell>
          <cell r="CD102"/>
          <cell r="CE102"/>
          <cell r="CF102" t="str">
            <v>60-100 days</v>
          </cell>
          <cell r="CG102" t="b">
            <v>0</v>
          </cell>
          <cell r="CH102"/>
          <cell r="CJ102" t="b">
            <v>0</v>
          </cell>
          <cell r="CK102" t="b">
            <v>0</v>
          </cell>
          <cell r="CL102" t="b">
            <v>0</v>
          </cell>
          <cell r="CM102"/>
          <cell r="CN102">
            <v>0</v>
          </cell>
          <cell r="CO102"/>
          <cell r="CP102"/>
          <cell r="CQ102" t="b">
            <v>0</v>
          </cell>
          <cell r="CR102" t="b">
            <v>0</v>
          </cell>
          <cell r="CS102"/>
          <cell r="CT102"/>
          <cell r="CU102"/>
          <cell r="CV102" t="str">
            <v>MOD/Ofgem</v>
          </cell>
          <cell r="CW102" t="str">
            <v>All UK Gas Market Participants</v>
          </cell>
          <cell r="CX102" t="b">
            <v>1</v>
          </cell>
          <cell r="CY102" t="b">
            <v>1</v>
          </cell>
          <cell r="CZ102" t="b">
            <v>1</v>
          </cell>
          <cell r="DA102" t="b">
            <v>0</v>
          </cell>
          <cell r="DB102" t="str">
            <v>Service Area 7: NTS Capacity / LDZ Capacity / Commodity / Reconciliation / Ad-Hoc Adjustment and Energy Balancing Invoices</v>
          </cell>
          <cell r="DC102" t="str">
            <v>Two to Five</v>
          </cell>
          <cell r="DD102" t="str">
            <v>Medium</v>
          </cell>
          <cell r="DE102" t="b">
            <v>0</v>
          </cell>
          <cell r="DF102" t="b">
            <v>0</v>
          </cell>
        </row>
        <row r="103">
          <cell r="A103" t="str">
            <v>4549</v>
          </cell>
          <cell r="B103" t="str">
            <v>Future Solution for Hosting and Support of www.xoserve.com</v>
          </cell>
          <cell r="C103" t="str">
            <v>2.1. Start-Up Approach In Progress</v>
          </cell>
          <cell r="D103">
            <v>43074</v>
          </cell>
          <cell r="E103" t="str">
            <v>1. Awaiting ICAF Assignment
2.1. Start-Up Approach In Progress</v>
          </cell>
          <cell r="F103" t="str">
            <v xml:space="preserve">Our current hosting providers UK Fast do not provide Wordpress support, so in the event of any issues arising, UK Fast refuse to advise us on any fixes. For this reason we have an alternative supplier, Elementary Digital, to provide our website support.
</v>
          </cell>
          <cell r="G103" t="b">
            <v>0</v>
          </cell>
          <cell r="H103"/>
          <cell r="I103">
            <v>43074</v>
          </cell>
          <cell r="K103">
            <v>43089</v>
          </cell>
          <cell r="L103" t="b">
            <v>0</v>
          </cell>
          <cell r="M103"/>
          <cell r="N103"/>
          <cell r="O103"/>
          <cell r="P103" t="str">
            <v>Mohamed Abdel-Gadir</v>
          </cell>
          <cell r="Q103"/>
          <cell r="R103" t="str">
            <v>Vicky Palmer</v>
          </cell>
          <cell r="S103" t="str">
            <v>Julie Smart</v>
          </cell>
          <cell r="T103" t="str">
            <v>CR (Internal)</v>
          </cell>
          <cell r="U103" t="str">
            <v>LIVE</v>
          </cell>
          <cell r="V103" t="b">
            <v>0</v>
          </cell>
          <cell r="X103"/>
          <cell r="AD103"/>
          <cell r="AF103"/>
          <cell r="AN103"/>
          <cell r="AR103"/>
          <cell r="AS103"/>
          <cell r="AZ103"/>
          <cell r="BB103"/>
          <cell r="BC103"/>
          <cell r="BE103" t="b">
            <v>0</v>
          </cell>
          <cell r="BM103"/>
          <cell r="BO103" t="str">
            <v>21/03/2018 DC Alex and Jane have exchanged emails re this change, it is confirmed that Julie Smar will be the project manager for this change.
13/12/17 IB Becky has confirmed that project documentation is required and will be produced. Becky is supporting</v>
          </cell>
          <cell r="BQ103"/>
          <cell r="BS103"/>
          <cell r="BU103"/>
          <cell r="BW103"/>
          <cell r="BX103"/>
          <cell r="BZ103"/>
          <cell r="CA103" t="str">
            <v>T &amp; SS</v>
          </cell>
          <cell r="CB103"/>
          <cell r="CC103" t="str">
            <v>Project Delivery</v>
          </cell>
          <cell r="CD103" t="str">
            <v>Other</v>
          </cell>
          <cell r="CE103"/>
          <cell r="CF103" t="str">
            <v>60-100 days</v>
          </cell>
          <cell r="CG103" t="b">
            <v>0</v>
          </cell>
          <cell r="CH103"/>
          <cell r="CJ103" t="b">
            <v>0</v>
          </cell>
          <cell r="CK103" t="b">
            <v>0</v>
          </cell>
          <cell r="CL103" t="b">
            <v>0</v>
          </cell>
          <cell r="CM103"/>
          <cell r="CN103">
            <v>0</v>
          </cell>
          <cell r="CO103"/>
          <cell r="CP103"/>
          <cell r="CQ103" t="b">
            <v>0</v>
          </cell>
          <cell r="CR103" t="b">
            <v>0</v>
          </cell>
          <cell r="CS103"/>
          <cell r="CT103"/>
          <cell r="CU103"/>
          <cell r="CV103" t="str">
            <v>Xoserve Internal CR (business improvement initiative)</v>
          </cell>
          <cell r="CW103" t="str">
            <v>All UK Gas Market Participants</v>
          </cell>
          <cell r="CX103" t="b">
            <v>0</v>
          </cell>
          <cell r="CY103" t="b">
            <v>0</v>
          </cell>
          <cell r="CZ103" t="b">
            <v>0</v>
          </cell>
          <cell r="DA103" t="b">
            <v>0</v>
          </cell>
          <cell r="DB103"/>
          <cell r="DC103"/>
          <cell r="DD103"/>
          <cell r="DE103" t="b">
            <v>0</v>
          </cell>
          <cell r="DF103" t="b">
            <v>0</v>
          </cell>
        </row>
        <row r="104">
          <cell r="A104" t="str">
            <v>4552</v>
          </cell>
          <cell r="B104" t="str">
            <v>‘Front end’ development of new Company Intranet</v>
          </cell>
          <cell r="C104" t="str">
            <v>2.1. Start-Up Approach In Progress</v>
          </cell>
          <cell r="D104">
            <v>43074</v>
          </cell>
          <cell r="E104" t="str">
            <v>1. Awaiting ICAF Assignment
2.1. Start-Up Approach In Progress</v>
          </cell>
          <cell r="F104" t="str">
            <v>Xoserve’s Communications team has long identified a need to update the company’s Xonet site, to provide a modernised intranet which contributes to improved employee engagement and better meets the need of the business.
Until now, it would have been a com</v>
          </cell>
          <cell r="G104" t="b">
            <v>0</v>
          </cell>
          <cell r="H104"/>
          <cell r="I104">
            <v>43074</v>
          </cell>
          <cell r="K104">
            <v>42916</v>
          </cell>
          <cell r="L104" t="b">
            <v>0</v>
          </cell>
          <cell r="M104"/>
          <cell r="N104"/>
          <cell r="O104"/>
          <cell r="P104" t="str">
            <v>Sarah Bridge</v>
          </cell>
          <cell r="Q104"/>
          <cell r="R104" t="str">
            <v>Vicky Palmer</v>
          </cell>
          <cell r="S104" t="str">
            <v>Julie Smart</v>
          </cell>
          <cell r="T104" t="str">
            <v>CR (Internal)</v>
          </cell>
          <cell r="U104" t="str">
            <v>LIVE</v>
          </cell>
          <cell r="V104" t="b">
            <v>0</v>
          </cell>
          <cell r="X104"/>
          <cell r="AD104"/>
          <cell r="AF104"/>
          <cell r="AN104"/>
          <cell r="AR104"/>
          <cell r="AS104"/>
          <cell r="AZ104"/>
          <cell r="BB104"/>
          <cell r="BC104"/>
          <cell r="BE104" t="b">
            <v>0</v>
          </cell>
          <cell r="BH104">
            <v>43281</v>
          </cell>
          <cell r="BM104"/>
          <cell r="BO104" t="str">
            <v>21/03/2018 DC Alex and Jane have exhanged emails re this change, Julie Smart is to be the Project manager.
06/12/2017 DC Sarah Bridge will work along side Commercial to liaise with Vendors  who will tender for this piece of work.
05/12/2017 DC Approval fr</v>
          </cell>
          <cell r="BQ104"/>
          <cell r="BS104"/>
          <cell r="BU104"/>
          <cell r="BW104"/>
          <cell r="BX104"/>
          <cell r="BZ104"/>
          <cell r="CA104" t="str">
            <v>T &amp; SS</v>
          </cell>
          <cell r="CB104"/>
          <cell r="CC104" t="str">
            <v>Project Delivery</v>
          </cell>
          <cell r="CD104" t="str">
            <v>Other</v>
          </cell>
          <cell r="CE104" t="str">
            <v>Other</v>
          </cell>
          <cell r="CF104" t="str">
            <v>60-100 days</v>
          </cell>
          <cell r="CG104" t="b">
            <v>0</v>
          </cell>
          <cell r="CH104"/>
          <cell r="CJ104" t="b">
            <v>0</v>
          </cell>
          <cell r="CK104" t="b">
            <v>0</v>
          </cell>
          <cell r="CL104" t="b">
            <v>0</v>
          </cell>
          <cell r="CM104"/>
          <cell r="CN104">
            <v>0</v>
          </cell>
          <cell r="CO104" t="str">
            <v>A new intranet will mean better collaboration across the business, seamless integration with other communications channels (e.g. Microsoft 365 tools) and the enhanced use of analytics.
We believe that a new intranet, built on customer requirements, will</v>
          </cell>
          <cell r="CP104"/>
          <cell r="CQ104" t="b">
            <v>0</v>
          </cell>
          <cell r="CR104" t="b">
            <v>0</v>
          </cell>
          <cell r="CS104"/>
          <cell r="CT104"/>
          <cell r="CU104"/>
          <cell r="CV104" t="str">
            <v>Xoserve Internal CR (business improvement initiative)</v>
          </cell>
          <cell r="CW104" t="str">
            <v>Xoserve Only</v>
          </cell>
          <cell r="CX104" t="b">
            <v>0</v>
          </cell>
          <cell r="CY104" t="b">
            <v>0</v>
          </cell>
          <cell r="CZ104" t="b">
            <v>0</v>
          </cell>
          <cell r="DA104" t="b">
            <v>0</v>
          </cell>
          <cell r="DB104" t="str">
            <v>Service Area 23: Internal</v>
          </cell>
          <cell r="DC104" t="str">
            <v>None (Xoserve internal initiative)</v>
          </cell>
          <cell r="DD104" t="str">
            <v>Low</v>
          </cell>
          <cell r="DE104" t="b">
            <v>0</v>
          </cell>
          <cell r="DF104" t="b">
            <v>0</v>
          </cell>
        </row>
        <row r="105">
          <cell r="A105" t="str">
            <v>COR3572</v>
          </cell>
          <cell r="B105" t="str">
            <v>EU Phase 3 Delivery</v>
          </cell>
          <cell r="C105" t="str">
            <v>100. Change Completed</v>
          </cell>
          <cell r="D105">
            <v>42794</v>
          </cell>
          <cell r="E105" t="str">
            <v>CO-RCVD 05/02/2015
EQ-PROD 19/02/2015
EQ-SENT 17/04/2015
BE-PNDG 06/05/2015
BE-PROD 20/05/2015
BE-SENT 11/09/2015
BE-RCVD 12/10/2015
CA-RCVD 12/10/2015
SN-SENT 19/10/2015
PD-SENT 07/10/2016
PD-POPD 20/10/2016
CO-CLSD 28/02/2017</v>
          </cell>
          <cell r="F105" t="str">
            <v>The EU Interoperability Code will need to be implemented by 1st May 2016 and to ensure National Grid are compliant with the regulations there are number of elements that will need to be delivered to ensure compliance. Elements of the CAM, Balancing and In</v>
          </cell>
          <cell r="G105" t="b">
            <v>0</v>
          </cell>
          <cell r="H105"/>
          <cell r="I105">
            <v>42040</v>
          </cell>
          <cell r="J105">
            <v>42054</v>
          </cell>
          <cell r="L105" t="b">
            <v>0</v>
          </cell>
          <cell r="M105" t="str">
            <v>TNO</v>
          </cell>
          <cell r="N105"/>
          <cell r="O105" t="str">
            <v>Sean McGoldrick</v>
          </cell>
          <cell r="P105" t="str">
            <v>Sean McGoldrick/ Beverly Viney</v>
          </cell>
          <cell r="Q105" t="str">
            <v>ICAF 11/02/15
Pre-Sanction 11/08/15
BER- Pre-Sanction 25/08/15</v>
          </cell>
          <cell r="R105" t="str">
            <v>Jessica Harris</v>
          </cell>
          <cell r="S105" t="str">
            <v>Nicola Patmore</v>
          </cell>
          <cell r="T105" t="str">
            <v>CO</v>
          </cell>
          <cell r="U105" t="str">
            <v>COMPLETE</v>
          </cell>
          <cell r="V105" t="b">
            <v>1</v>
          </cell>
          <cell r="X105"/>
          <cell r="Y105">
            <v>42054</v>
          </cell>
          <cell r="Z105">
            <v>42111</v>
          </cell>
          <cell r="AB105">
            <v>42111</v>
          </cell>
          <cell r="AD105"/>
          <cell r="AF105" t="str">
            <v>SENT</v>
          </cell>
          <cell r="AG105">
            <v>42111</v>
          </cell>
          <cell r="AH105">
            <v>42130</v>
          </cell>
          <cell r="AI105">
            <v>42144</v>
          </cell>
          <cell r="AJ105">
            <v>42144</v>
          </cell>
          <cell r="AK105">
            <v>42277</v>
          </cell>
          <cell r="AM105">
            <v>42258</v>
          </cell>
          <cell r="AN105" t="str">
            <v>Pre-Sanction-25/08/15</v>
          </cell>
          <cell r="AO105">
            <v>42349</v>
          </cell>
          <cell r="AP105">
            <v>2500000</v>
          </cell>
          <cell r="AR105"/>
          <cell r="AS105" t="str">
            <v>SENT</v>
          </cell>
          <cell r="AT105">
            <v>42258</v>
          </cell>
          <cell r="AU105">
            <v>42289</v>
          </cell>
          <cell r="AZ105"/>
          <cell r="BA105">
            <v>42303</v>
          </cell>
          <cell r="BB105" t="str">
            <v>6 Months</v>
          </cell>
          <cell r="BC105" t="str">
            <v>SENT</v>
          </cell>
          <cell r="BD105">
            <v>42303</v>
          </cell>
          <cell r="BE105" t="b">
            <v>0</v>
          </cell>
          <cell r="BF105">
            <v>5</v>
          </cell>
          <cell r="BI105">
            <v>42470</v>
          </cell>
          <cell r="BJ105">
            <v>42643</v>
          </cell>
          <cell r="BK105">
            <v>42650</v>
          </cell>
          <cell r="BL105">
            <v>42678</v>
          </cell>
          <cell r="BM105" t="str">
            <v>CLSD</v>
          </cell>
          <cell r="BN105">
            <v>42663</v>
          </cell>
          <cell r="BO105" t="str">
            <v>28/020/17 All documents have been submitted to config.
20/10/16 DC CCN approval received today and sent to projects.  I have not closed project as im not sure what documentation we are still waiting for re finances.  Email sent to CM to confirm. Cm will c</v>
          </cell>
          <cell r="BQ105"/>
          <cell r="BS105"/>
          <cell r="BU105"/>
          <cell r="BW105"/>
          <cell r="BX105" t="str">
            <v>Medium</v>
          </cell>
          <cell r="BZ105"/>
          <cell r="CA105"/>
          <cell r="CB105"/>
          <cell r="CC105"/>
          <cell r="CD105"/>
          <cell r="CE105"/>
          <cell r="CF105"/>
          <cell r="CG105" t="b">
            <v>0</v>
          </cell>
          <cell r="CH105"/>
          <cell r="CJ105" t="b">
            <v>0</v>
          </cell>
          <cell r="CK105" t="b">
            <v>0</v>
          </cell>
          <cell r="CL105" t="b">
            <v>0</v>
          </cell>
          <cell r="CM105"/>
          <cell r="CO105"/>
          <cell r="CP105"/>
          <cell r="CQ105" t="b">
            <v>0</v>
          </cell>
          <cell r="CR105" t="b">
            <v>0</v>
          </cell>
          <cell r="CS105"/>
          <cell r="CT105"/>
          <cell r="CU105"/>
          <cell r="CV105"/>
          <cell r="CW105"/>
          <cell r="CX105" t="b">
            <v>0</v>
          </cell>
          <cell r="CY105" t="b">
            <v>0</v>
          </cell>
          <cell r="CZ105" t="b">
            <v>0</v>
          </cell>
          <cell r="DA105" t="b">
            <v>0</v>
          </cell>
          <cell r="DB105"/>
          <cell r="DC105"/>
          <cell r="DD105"/>
          <cell r="DE105" t="b">
            <v>0</v>
          </cell>
          <cell r="DF105" t="b">
            <v>0</v>
          </cell>
        </row>
        <row r="106">
          <cell r="A106" t="str">
            <v>COR3387</v>
          </cell>
          <cell r="B106" t="str">
            <v>Changes in the submission of weekly Throughput data files</v>
          </cell>
          <cell r="C106" t="str">
            <v>99. Change Cancelled</v>
          </cell>
          <cell r="D106">
            <v>41915</v>
          </cell>
          <cell r="E106" t="str">
            <v>CO-RCVD 08/05/2014
EQ-PROD 22/05/2014
EQ-SENT 27/06/2014
BE-RCVD 04/07/2014
BE-PROD 04/07/2014
BE-SENT 15/08/2014
BE-CLSD 03/10/2014</v>
          </cell>
          <cell r="F106" t="str">
            <v>NGN currently receive the following files on a weekly basis
•	Weather_and_CV.txt
•	DM_NOE.DBF
•	INTLOSS.DBF
•	LDZ_NOE.DBF
•	NDM_NOE.DBF
NGN are moving away from use of the stand-alone Throughpput Database and integrating this functionality into their BA a</v>
          </cell>
          <cell r="G106" t="b">
            <v>0</v>
          </cell>
          <cell r="H106"/>
          <cell r="I106">
            <v>41767</v>
          </cell>
          <cell r="J106">
            <v>41781</v>
          </cell>
          <cell r="L106" t="b">
            <v>0</v>
          </cell>
          <cell r="M106" t="str">
            <v>NNW</v>
          </cell>
          <cell r="N106" t="str">
            <v>NGN</v>
          </cell>
          <cell r="O106" t="str">
            <v>Joanna Ferguson</v>
          </cell>
          <cell r="P106" t="str">
            <v>Jo Ferguson</v>
          </cell>
          <cell r="Q106" t="str">
            <v>ICAF 14/05/14</v>
          </cell>
          <cell r="R106" t="str">
            <v>Fiona Cottam</v>
          </cell>
          <cell r="S106" t="str">
            <v>Lorraine Cave</v>
          </cell>
          <cell r="T106" t="str">
            <v>CO</v>
          </cell>
          <cell r="U106" t="str">
            <v>CLOSED</v>
          </cell>
          <cell r="V106" t="b">
            <v>1</v>
          </cell>
          <cell r="W106">
            <v>41915</v>
          </cell>
          <cell r="X106" t="str">
            <v>Darran Dredge</v>
          </cell>
          <cell r="Y106">
            <v>41781</v>
          </cell>
          <cell r="Z106">
            <v>41817</v>
          </cell>
          <cell r="AB106">
            <v>41817</v>
          </cell>
          <cell r="AC106">
            <v>0</v>
          </cell>
          <cell r="AD106" t="str">
            <v>8 weeks</v>
          </cell>
          <cell r="AE106">
            <v>41909</v>
          </cell>
          <cell r="AF106" t="str">
            <v>SENT</v>
          </cell>
          <cell r="AG106">
            <v>41817</v>
          </cell>
          <cell r="AH106">
            <v>41827</v>
          </cell>
          <cell r="AI106">
            <v>41838</v>
          </cell>
          <cell r="AJ106">
            <v>41838</v>
          </cell>
          <cell r="AK106">
            <v>41876</v>
          </cell>
          <cell r="AM106">
            <v>41866</v>
          </cell>
          <cell r="AN106"/>
          <cell r="AP106">
            <v>3520</v>
          </cell>
          <cell r="AR106"/>
          <cell r="AS106" t="str">
            <v>CLSD</v>
          </cell>
          <cell r="AT106">
            <v>41915</v>
          </cell>
          <cell r="AZ106"/>
          <cell r="BB106"/>
          <cell r="BC106"/>
          <cell r="BE106" t="b">
            <v>0</v>
          </cell>
          <cell r="BF106">
            <v>5</v>
          </cell>
          <cell r="BM106"/>
          <cell r="BO106" t="str">
            <v>15/09/15 EC - Email from network RE cancellation uploaded to configuration library today. 
03/10/14 KB - Email received from Joanna Ferguson advising that NGN no longer wish to proceed with this CO.  
07/07/14 KB - BEIR set to 18/07/14 due to the submissi</v>
          </cell>
          <cell r="BQ106"/>
          <cell r="BS106"/>
          <cell r="BU106"/>
          <cell r="BW106"/>
          <cell r="BX106"/>
          <cell r="BZ106"/>
          <cell r="CA106"/>
          <cell r="CB106"/>
          <cell r="CC106"/>
          <cell r="CD106"/>
          <cell r="CE106"/>
          <cell r="CF106"/>
          <cell r="CG106" t="b">
            <v>0</v>
          </cell>
          <cell r="CH106"/>
          <cell r="CJ106" t="b">
            <v>0</v>
          </cell>
          <cell r="CK106" t="b">
            <v>0</v>
          </cell>
          <cell r="CL106" t="b">
            <v>0</v>
          </cell>
          <cell r="CM106"/>
          <cell r="CO106"/>
          <cell r="CP106"/>
          <cell r="CQ106" t="b">
            <v>0</v>
          </cell>
          <cell r="CR106" t="b">
            <v>0</v>
          </cell>
          <cell r="CS106"/>
          <cell r="CT106"/>
          <cell r="CU106"/>
          <cell r="CV106"/>
          <cell r="CW106"/>
          <cell r="CX106" t="b">
            <v>0</v>
          </cell>
          <cell r="CY106" t="b">
            <v>0</v>
          </cell>
          <cell r="CZ106" t="b">
            <v>0</v>
          </cell>
          <cell r="DA106" t="b">
            <v>0</v>
          </cell>
          <cell r="DB106"/>
          <cell r="DC106"/>
          <cell r="DD106"/>
          <cell r="DE106" t="b">
            <v>0</v>
          </cell>
          <cell r="DF106" t="b">
            <v>0</v>
          </cell>
        </row>
        <row r="107">
          <cell r="A107" t="str">
            <v>COR3396</v>
          </cell>
          <cell r="B107" t="str">
            <v>Mod Proposal 466 Changes to DM Read Services
(CURRENTLY ON HOLD)</v>
          </cell>
          <cell r="C107" t="str">
            <v>99. Change Cancelled</v>
          </cell>
          <cell r="D107">
            <v>42352</v>
          </cell>
          <cell r="E107" t="str">
            <v>CO-RCVD 21/05/2014
EQ-PROD 04/06/2014
EQ-SENT 19/06/2014
BE-RCVD 15/07/2014
BE-PROD 15/07/2014
BE-CLSD- 14/12/2015</v>
          </cell>
          <cell r="F107" t="str">
            <v>Modification Proposal 0466 will amend the standards of service and liability payments associated with the (Transporter provided) DM Read provision.
On any day the time at which the read should be submitted to the shipper has been relaxed and failure payme</v>
          </cell>
          <cell r="G107" t="b">
            <v>0</v>
          </cell>
          <cell r="H107" t="str">
            <v>Mod 466
xrn3780</v>
          </cell>
          <cell r="I107">
            <v>41780</v>
          </cell>
          <cell r="J107">
            <v>41794</v>
          </cell>
          <cell r="L107" t="b">
            <v>1</v>
          </cell>
          <cell r="M107" t="str">
            <v>ADN</v>
          </cell>
          <cell r="N107"/>
          <cell r="O107" t="str">
            <v>Ruth Thomas</v>
          </cell>
          <cell r="P107" t="str">
            <v>Alan Raper</v>
          </cell>
          <cell r="Q107" t="str">
            <v>ICAF 21/05/14</v>
          </cell>
          <cell r="R107"/>
          <cell r="S107" t="str">
            <v>Dave Addison</v>
          </cell>
          <cell r="T107" t="str">
            <v>CO</v>
          </cell>
          <cell r="U107" t="str">
            <v>CLOSED</v>
          </cell>
          <cell r="V107" t="b">
            <v>1</v>
          </cell>
          <cell r="X107" t="str">
            <v>Tahera Choudury</v>
          </cell>
          <cell r="Y107">
            <v>41794</v>
          </cell>
          <cell r="Z107">
            <v>41809</v>
          </cell>
          <cell r="AB107">
            <v>41809</v>
          </cell>
          <cell r="AD107"/>
          <cell r="AF107" t="str">
            <v>SENT</v>
          </cell>
          <cell r="AG107">
            <v>41809</v>
          </cell>
          <cell r="AH107">
            <v>41835</v>
          </cell>
          <cell r="AI107">
            <v>41848</v>
          </cell>
          <cell r="AJ107">
            <v>41848</v>
          </cell>
          <cell r="AN107"/>
          <cell r="AR107"/>
          <cell r="AS107" t="str">
            <v>PROD</v>
          </cell>
          <cell r="AT107">
            <v>41848</v>
          </cell>
          <cell r="AZ107"/>
          <cell r="BB107"/>
          <cell r="BC107"/>
          <cell r="BE107" t="b">
            <v>0</v>
          </cell>
          <cell r="BF107">
            <v>3</v>
          </cell>
          <cell r="BM107"/>
          <cell r="BO107" t="str">
            <v>21/12/15: CM Emailed Hilary to ask for formal closure for this project as from audit purposes.
14/12/15 CM : This has been closed down as COR3842 and all documents will be tracked going forward.
16/11/15- Update in the planning meeting from LC to see if w</v>
          </cell>
          <cell r="BQ107"/>
          <cell r="BS107"/>
          <cell r="BU107"/>
          <cell r="BW107"/>
          <cell r="BX107"/>
          <cell r="BZ107"/>
          <cell r="CA107"/>
          <cell r="CB107"/>
          <cell r="CC107"/>
          <cell r="CD107"/>
          <cell r="CE107"/>
          <cell r="CF107"/>
          <cell r="CG107" t="b">
            <v>0</v>
          </cell>
          <cell r="CH107"/>
          <cell r="CJ107" t="b">
            <v>0</v>
          </cell>
          <cell r="CK107" t="b">
            <v>0</v>
          </cell>
          <cell r="CL107" t="b">
            <v>0</v>
          </cell>
          <cell r="CM107"/>
          <cell r="CO107"/>
          <cell r="CP107"/>
          <cell r="CQ107" t="b">
            <v>0</v>
          </cell>
          <cell r="CR107" t="b">
            <v>0</v>
          </cell>
          <cell r="CS107"/>
          <cell r="CT107"/>
          <cell r="CU107"/>
          <cell r="CV107"/>
          <cell r="CW107"/>
          <cell r="CX107" t="b">
            <v>0</v>
          </cell>
          <cell r="CY107" t="b">
            <v>0</v>
          </cell>
          <cell r="CZ107" t="b">
            <v>0</v>
          </cell>
          <cell r="DA107" t="b">
            <v>0</v>
          </cell>
          <cell r="DB107"/>
          <cell r="DC107"/>
          <cell r="DD107"/>
          <cell r="DE107" t="b">
            <v>0</v>
          </cell>
          <cell r="DF107" t="b">
            <v>0</v>
          </cell>
        </row>
        <row r="108">
          <cell r="A108" t="str">
            <v>COR2831</v>
          </cell>
          <cell r="B108" t="str">
            <v>Smart Metering UNC Mod 0430 DCC Day 1</v>
          </cell>
          <cell r="C108" t="str">
            <v>100. Change Completed</v>
          </cell>
          <cell r="D108">
            <v>41691</v>
          </cell>
          <cell r="E108" t="str">
            <v>CO RCVD 21/11/2012
EQ PROD 11/12/2012
EQ SENT 16/01/2013
BE RCVD 24/01/2013
BE PROD 24/01/2013
BE SENT 11/07/2013
CA RCVD 31/07/2013
SN-PNDG 31/07/2013
SN-PROD 31/07/2013
SN-SENT 14/08/2013
PD-PROD 14/08/2013
PD-IMPD 18/07/2013
PD-CLSD 21/02/2014</v>
          </cell>
          <cell r="F108"/>
          <cell r="G108" t="b">
            <v>0</v>
          </cell>
          <cell r="H108"/>
          <cell r="I108">
            <v>41234</v>
          </cell>
          <cell r="J108">
            <v>41254</v>
          </cell>
          <cell r="L108" t="b">
            <v>0</v>
          </cell>
          <cell r="M108" t="str">
            <v>ALL</v>
          </cell>
          <cell r="N108"/>
          <cell r="O108" t="str">
            <v>Joanna Ferguson</v>
          </cell>
          <cell r="P108" t="str">
            <v>Joanna Ferguson</v>
          </cell>
          <cell r="Q108" t="str">
            <v>Jon Follows &amp; Workload Meeting Minutes 21/11/12</v>
          </cell>
          <cell r="R108"/>
          <cell r="S108" t="str">
            <v>Helen Gohil</v>
          </cell>
          <cell r="T108" t="str">
            <v>CO</v>
          </cell>
          <cell r="U108" t="str">
            <v>COMPLETE</v>
          </cell>
          <cell r="V108" t="b">
            <v>1</v>
          </cell>
          <cell r="W108">
            <v>41691</v>
          </cell>
          <cell r="X108" t="str">
            <v xml:space="preserve">Julie Smart </v>
          </cell>
          <cell r="Y108">
            <v>41254</v>
          </cell>
          <cell r="Z108">
            <v>41290</v>
          </cell>
          <cell r="AB108">
            <v>41290</v>
          </cell>
          <cell r="AD108"/>
          <cell r="AF108" t="str">
            <v>SENT</v>
          </cell>
          <cell r="AG108">
            <v>41290</v>
          </cell>
          <cell r="AH108">
            <v>41298</v>
          </cell>
          <cell r="AI108">
            <v>41312</v>
          </cell>
          <cell r="AJ108">
            <v>41311</v>
          </cell>
          <cell r="AK108">
            <v>41467</v>
          </cell>
          <cell r="AM108">
            <v>41466</v>
          </cell>
          <cell r="AN108" t="str">
            <v>Pre Sanction Review Meeting 02/07</v>
          </cell>
          <cell r="AO108">
            <v>41558</v>
          </cell>
          <cell r="AR108"/>
          <cell r="AS108" t="str">
            <v>SENT</v>
          </cell>
          <cell r="AT108">
            <v>41466</v>
          </cell>
          <cell r="AU108">
            <v>41486</v>
          </cell>
          <cell r="AV108">
            <v>41500</v>
          </cell>
          <cell r="AW108">
            <v>41500</v>
          </cell>
          <cell r="AX108">
            <v>41500</v>
          </cell>
          <cell r="AY108">
            <v>41500</v>
          </cell>
          <cell r="AZ108"/>
          <cell r="BB108"/>
          <cell r="BC108" t="str">
            <v>SENT</v>
          </cell>
          <cell r="BD108">
            <v>41500</v>
          </cell>
          <cell r="BE108" t="b">
            <v>0</v>
          </cell>
          <cell r="BF108">
            <v>42</v>
          </cell>
          <cell r="BG108">
            <v>41171</v>
          </cell>
          <cell r="BH108">
            <v>41473</v>
          </cell>
          <cell r="BI108">
            <v>41473</v>
          </cell>
          <cell r="BJ108">
            <v>41691</v>
          </cell>
          <cell r="BM108" t="str">
            <v>CLSD</v>
          </cell>
          <cell r="BN108">
            <v>41691</v>
          </cell>
          <cell r="BO108" t="str">
            <v>24/08/15 DC Confirmed to SC that this is closed as per CM's converation with JF.
7/02/14 KB - Transferred from Lee Chambers to Helen Gohil. 
12/02/14 KB - Update provided by Julie-"
Essentially this is all the same change except COR2831 was for the DCA st</v>
          </cell>
          <cell r="BQ108"/>
          <cell r="BS108"/>
          <cell r="BU108"/>
          <cell r="BW108"/>
          <cell r="BX108"/>
          <cell r="BZ108"/>
          <cell r="CA108"/>
          <cell r="CB108"/>
          <cell r="CC108"/>
          <cell r="CD108"/>
          <cell r="CE108"/>
          <cell r="CF108"/>
          <cell r="CG108" t="b">
            <v>0</v>
          </cell>
          <cell r="CH108"/>
          <cell r="CJ108" t="b">
            <v>0</v>
          </cell>
          <cell r="CK108" t="b">
            <v>0</v>
          </cell>
          <cell r="CL108" t="b">
            <v>0</v>
          </cell>
          <cell r="CM108"/>
          <cell r="CO108"/>
          <cell r="CP108"/>
          <cell r="CQ108" t="b">
            <v>0</v>
          </cell>
          <cell r="CR108" t="b">
            <v>0</v>
          </cell>
          <cell r="CS108"/>
          <cell r="CT108"/>
          <cell r="CU108"/>
          <cell r="CV108"/>
          <cell r="CW108"/>
          <cell r="CX108" t="b">
            <v>0</v>
          </cell>
          <cell r="CY108" t="b">
            <v>0</v>
          </cell>
          <cell r="CZ108" t="b">
            <v>0</v>
          </cell>
          <cell r="DA108" t="b">
            <v>0</v>
          </cell>
          <cell r="DB108"/>
          <cell r="DC108"/>
          <cell r="DD108"/>
          <cell r="DE108" t="b">
            <v>0</v>
          </cell>
          <cell r="DF108" t="b">
            <v>0</v>
          </cell>
        </row>
        <row r="109">
          <cell r="A109" t="str">
            <v>COR2834</v>
          </cell>
          <cell r="B109" t="str">
            <v>Sites and Meters Extract Report</v>
          </cell>
          <cell r="C109" t="str">
            <v>100. Change Completed</v>
          </cell>
          <cell r="D109">
            <v>41332</v>
          </cell>
          <cell r="E109" t="str">
            <v>CO RCVD 16/11/2012
EQ PROD 29/11/2012
EQ SENT 06/12/2012
BE RCVD 18/12/2012
BE PNDG 18/12/2012
BE PROD 18/12/2012
BE SENT 09/01/2013
CA RCVD 10/01/2013
SN PNDG 10/01/2013
SN PROD 10/01/2013
PD IMPD 10/01/2013
PD SENT 14/01/2013
PD-CLSD 27/02/2013</v>
          </cell>
          <cell r="F109" t="str">
            <v>To facilitate improved modelling NGD require a detailed extract from Sites &amp; Meters containing the specific fields in the attached document. Change driver / origin: NGD are currently involved in a project relating to demand allocation and modelling of soc</v>
          </cell>
          <cell r="G109" t="b">
            <v>0</v>
          </cell>
          <cell r="H109"/>
          <cell r="I109">
            <v>41229</v>
          </cell>
          <cell r="J109">
            <v>41243</v>
          </cell>
          <cell r="L109" t="b">
            <v>0</v>
          </cell>
          <cell r="M109" t="str">
            <v>NNW</v>
          </cell>
          <cell r="N109" t="str">
            <v>NGD</v>
          </cell>
          <cell r="O109" t="str">
            <v>Alan Raper</v>
          </cell>
          <cell r="P109" t="str">
            <v>Alan Raper</v>
          </cell>
          <cell r="Q109" t="str">
            <v>Workload Meeting 21/11/12</v>
          </cell>
          <cell r="R109"/>
          <cell r="S109" t="str">
            <v>Lorraine Cave</v>
          </cell>
          <cell r="T109" t="str">
            <v>CO</v>
          </cell>
          <cell r="U109" t="str">
            <v>COMPLETE</v>
          </cell>
          <cell r="V109" t="b">
            <v>1</v>
          </cell>
          <cell r="X109" t="str">
            <v>Sue Turnbull</v>
          </cell>
          <cell r="Y109">
            <v>41242</v>
          </cell>
          <cell r="Z109">
            <v>41257</v>
          </cell>
          <cell r="AB109">
            <v>41249</v>
          </cell>
          <cell r="AD109"/>
          <cell r="AF109" t="str">
            <v>SENT</v>
          </cell>
          <cell r="AG109">
            <v>41249</v>
          </cell>
          <cell r="AH109">
            <v>41261</v>
          </cell>
          <cell r="AI109">
            <v>41271</v>
          </cell>
          <cell r="AJ109">
            <v>41271</v>
          </cell>
          <cell r="AK109">
            <v>41271</v>
          </cell>
          <cell r="AL109">
            <v>41318</v>
          </cell>
          <cell r="AM109">
            <v>41283</v>
          </cell>
          <cell r="AN109" t="str">
            <v>Pre-Sanc 08/01/2013</v>
          </cell>
          <cell r="AO109">
            <v>41373</v>
          </cell>
          <cell r="AR109"/>
          <cell r="AS109" t="str">
            <v>SENT</v>
          </cell>
          <cell r="AT109">
            <v>41283</v>
          </cell>
          <cell r="AU109">
            <v>41284</v>
          </cell>
          <cell r="AV109">
            <v>41298</v>
          </cell>
          <cell r="AZ109"/>
          <cell r="BB109"/>
          <cell r="BC109" t="str">
            <v>PROD</v>
          </cell>
          <cell r="BD109">
            <v>41284</v>
          </cell>
          <cell r="BE109" t="b">
            <v>0</v>
          </cell>
          <cell r="BF109">
            <v>5</v>
          </cell>
          <cell r="BI109">
            <v>41284</v>
          </cell>
          <cell r="BK109">
            <v>41288</v>
          </cell>
          <cell r="BL109">
            <v>41316</v>
          </cell>
          <cell r="BM109" t="str">
            <v>CLSD</v>
          </cell>
          <cell r="BN109">
            <v>41332</v>
          </cell>
          <cell r="BO109" t="str">
            <v>11/01/2013 DP - Notification received from project that DVD that is the final product for this COR has been sent by courier to the NOR on 11/01/2013.
11/01/2013 DP - CA Received from Alan Raper on 10/01/13. CA sent to distribution. Status now SN-PROD
28</v>
          </cell>
          <cell r="BQ109"/>
          <cell r="BS109"/>
          <cell r="BU109"/>
          <cell r="BW109"/>
          <cell r="BX109"/>
          <cell r="BZ109"/>
          <cell r="CA109"/>
          <cell r="CB109"/>
          <cell r="CC109"/>
          <cell r="CD109"/>
          <cell r="CE109"/>
          <cell r="CF109"/>
          <cell r="CG109" t="b">
            <v>0</v>
          </cell>
          <cell r="CH109"/>
          <cell r="CJ109" t="b">
            <v>0</v>
          </cell>
          <cell r="CK109" t="b">
            <v>0</v>
          </cell>
          <cell r="CL109" t="b">
            <v>0</v>
          </cell>
          <cell r="CM109"/>
          <cell r="CO109"/>
          <cell r="CP109"/>
          <cell r="CQ109" t="b">
            <v>0</v>
          </cell>
          <cell r="CR109" t="b">
            <v>0</v>
          </cell>
          <cell r="CS109"/>
          <cell r="CT109"/>
          <cell r="CU109"/>
          <cell r="CV109"/>
          <cell r="CW109"/>
          <cell r="CX109" t="b">
            <v>0</v>
          </cell>
          <cell r="CY109" t="b">
            <v>0</v>
          </cell>
          <cell r="CZ109" t="b">
            <v>0</v>
          </cell>
          <cell r="DA109" t="b">
            <v>0</v>
          </cell>
          <cell r="DB109"/>
          <cell r="DC109"/>
          <cell r="DD109"/>
          <cell r="DE109" t="b">
            <v>0</v>
          </cell>
          <cell r="DF109" t="b">
            <v>0</v>
          </cell>
        </row>
        <row r="110">
          <cell r="A110" t="str">
            <v>COR2156a</v>
          </cell>
          <cell r="B110" t="str">
            <v>System &amp; Process Solution for Modification Proposal 0317</v>
          </cell>
          <cell r="C110" t="str">
            <v>99. Change Cancelled</v>
          </cell>
          <cell r="D110">
            <v>40683</v>
          </cell>
          <cell r="E110" t="str">
            <v>CO RCVD 26/11/2010,BE SENT 24/05/2011,CA RCVD 01/06/2011,SN PNDG 01/06/2011,SN PROD 01/06/2011,SN CLSD 20/05/2011,CO RCVD 26/11/2010,SN CLSD 20/05/2011</v>
          </cell>
          <cell r="F110" t="str">
            <v>This line has been created in the Tracking Sheet to manage the second wave of documents in relation to this change. Once the project reaches implementation stage, this line will be closed down &amp; tracking will revert back to the original line.</v>
          </cell>
          <cell r="G110" t="b">
            <v>0</v>
          </cell>
          <cell r="H110"/>
          <cell r="I110">
            <v>40508</v>
          </cell>
          <cell r="L110" t="b">
            <v>0</v>
          </cell>
          <cell r="M110" t="str">
            <v>ALL</v>
          </cell>
          <cell r="N110"/>
          <cell r="O110" t="str">
            <v>Simon Trivella</v>
          </cell>
          <cell r="P110" t="str">
            <v>Simon Trivella</v>
          </cell>
          <cell r="Q110" t="str">
            <v>Workload Meeting 01/12/10</v>
          </cell>
          <cell r="R110" t="str">
            <v>Linda Whitcroft</v>
          </cell>
          <cell r="S110" t="str">
            <v>Dave Turpin</v>
          </cell>
          <cell r="T110" t="str">
            <v>CO</v>
          </cell>
          <cell r="U110" t="str">
            <v>CLOSED</v>
          </cell>
          <cell r="V110" t="b">
            <v>1</v>
          </cell>
          <cell r="X110" t="str">
            <v>Rachel Nock</v>
          </cell>
          <cell r="AD110"/>
          <cell r="AF110"/>
          <cell r="AK110">
            <v>40687</v>
          </cell>
          <cell r="AL110">
            <v>40687</v>
          </cell>
          <cell r="AM110">
            <v>40687</v>
          </cell>
          <cell r="AN110" t="str">
            <v>XM2 Review Meeting 24/05/11</v>
          </cell>
          <cell r="AO110">
            <v>40779</v>
          </cell>
          <cell r="AP110">
            <v>128879</v>
          </cell>
          <cell r="AR110"/>
          <cell r="AS110" t="str">
            <v>SENT</v>
          </cell>
          <cell r="AT110">
            <v>40687</v>
          </cell>
          <cell r="AU110">
            <v>40695</v>
          </cell>
          <cell r="AZ110"/>
          <cell r="BB110"/>
          <cell r="BC110" t="str">
            <v>CLSD</v>
          </cell>
          <cell r="BD110">
            <v>40683</v>
          </cell>
          <cell r="BE110" t="b">
            <v>0</v>
          </cell>
          <cell r="BF110">
            <v>3</v>
          </cell>
          <cell r="BM110"/>
          <cell r="BO110" t="str">
            <v>20/06/11 AK - Email rec'd from Simon Trivella stating "Sorry for not getting back to you yet – you are on my list!! That all sounds fine to me, happy for the original SN to apply.  If you need anything further from me on this then just let me know." In vi</v>
          </cell>
          <cell r="BQ110"/>
          <cell r="BS110"/>
          <cell r="BU110"/>
          <cell r="BW110"/>
          <cell r="BX110"/>
          <cell r="BZ110"/>
          <cell r="CA110"/>
          <cell r="CB110"/>
          <cell r="CC110"/>
          <cell r="CD110"/>
          <cell r="CE110"/>
          <cell r="CF110"/>
          <cell r="CG110" t="b">
            <v>0</v>
          </cell>
          <cell r="CH110"/>
          <cell r="CJ110" t="b">
            <v>0</v>
          </cell>
          <cell r="CK110" t="b">
            <v>0</v>
          </cell>
          <cell r="CL110" t="b">
            <v>0</v>
          </cell>
          <cell r="CM110"/>
          <cell r="CO110"/>
          <cell r="CP110"/>
          <cell r="CQ110" t="b">
            <v>0</v>
          </cell>
          <cell r="CR110" t="b">
            <v>0</v>
          </cell>
          <cell r="CS110"/>
          <cell r="CT110"/>
          <cell r="CU110"/>
          <cell r="CV110"/>
          <cell r="CW110"/>
          <cell r="CX110" t="b">
            <v>0</v>
          </cell>
          <cell r="CY110" t="b">
            <v>0</v>
          </cell>
          <cell r="CZ110" t="b">
            <v>0</v>
          </cell>
          <cell r="DA110" t="b">
            <v>0</v>
          </cell>
          <cell r="DB110"/>
          <cell r="DC110"/>
          <cell r="DD110"/>
          <cell r="DE110" t="b">
            <v>0</v>
          </cell>
          <cell r="DF110" t="b">
            <v>0</v>
          </cell>
        </row>
        <row r="111">
          <cell r="A111" t="str">
            <v>COR2160</v>
          </cell>
          <cell r="B111" t="str">
            <v>Gemini Sustaining</v>
          </cell>
          <cell r="C111" t="str">
            <v>100. Change Completed</v>
          </cell>
          <cell r="D111">
            <v>41450</v>
          </cell>
          <cell r="E111" t="str">
            <v xml:space="preserve">CO RCVD 01/12/2010
EQ PNDG 08/12/2010
EQ PROD 08/12/2010
EQ SENT 11/01/2011
BE RCVD 11/01/2011
BE PNDG 11/01/2011
BE PROD 11/01/2011
BE SENT 03/02/2011
CA RCVD 03/02/2011
PD PROD 01/03/2011
PD IMPD 29/04/2012
EQ SENT 11/01/2011
PD IMPD 29/04/2012
PD CLSD </v>
          </cell>
          <cell r="F111" t="str">
            <v>The objective of the Gemini Sustaining project is to deliver an assessment of the current Gemini system that will be used to assist in Xoserve strategic system planning. It will provide a view on how long current Gemini can be sustained before the deliver</v>
          </cell>
          <cell r="G111" t="b">
            <v>0</v>
          </cell>
          <cell r="H111"/>
          <cell r="I111">
            <v>40513</v>
          </cell>
          <cell r="J111">
            <v>40576</v>
          </cell>
          <cell r="L111" t="b">
            <v>0</v>
          </cell>
          <cell r="M111"/>
          <cell r="N111"/>
          <cell r="O111"/>
          <cell r="P111" t="str">
            <v>Jessica Harris</v>
          </cell>
          <cell r="Q111" t="str">
            <v>Workload Meeting 08/12/10</v>
          </cell>
          <cell r="R111" t="str">
            <v>Lee Foster</v>
          </cell>
          <cell r="S111" t="str">
            <v>Andy Simpson</v>
          </cell>
          <cell r="T111" t="str">
            <v>CR (internal)</v>
          </cell>
          <cell r="U111" t="str">
            <v>COMPLETE</v>
          </cell>
          <cell r="V111" t="b">
            <v>0</v>
          </cell>
          <cell r="X111" t="str">
            <v>Jessica Harris</v>
          </cell>
          <cell r="Y111">
            <v>40576</v>
          </cell>
          <cell r="Z111">
            <v>40590</v>
          </cell>
          <cell r="AA111">
            <v>40590</v>
          </cell>
          <cell r="AB111">
            <v>40554</v>
          </cell>
          <cell r="AD111"/>
          <cell r="AF111" t="str">
            <v>SENT</v>
          </cell>
          <cell r="AG111">
            <v>40554</v>
          </cell>
          <cell r="AH111">
            <v>40554</v>
          </cell>
          <cell r="AI111">
            <v>40598</v>
          </cell>
          <cell r="AJ111">
            <v>40577</v>
          </cell>
          <cell r="AK111">
            <v>40577</v>
          </cell>
          <cell r="AL111">
            <v>40577</v>
          </cell>
          <cell r="AM111">
            <v>40577</v>
          </cell>
          <cell r="AN111"/>
          <cell r="AR111"/>
          <cell r="AS111" t="str">
            <v>SENT</v>
          </cell>
          <cell r="AT111">
            <v>40577</v>
          </cell>
          <cell r="AU111">
            <v>40577</v>
          </cell>
          <cell r="AZ111"/>
          <cell r="BB111"/>
          <cell r="BC111" t="str">
            <v>RCVD</v>
          </cell>
          <cell r="BD111">
            <v>40577</v>
          </cell>
          <cell r="BE111" t="b">
            <v>0</v>
          </cell>
          <cell r="BF111">
            <v>7</v>
          </cell>
          <cell r="BG111">
            <v>40581</v>
          </cell>
          <cell r="BH111">
            <v>41028</v>
          </cell>
          <cell r="BI111">
            <v>41028</v>
          </cell>
          <cell r="BJ111">
            <v>41121</v>
          </cell>
          <cell r="BM111" t="str">
            <v>CLSD</v>
          </cell>
          <cell r="BN111">
            <v>41450</v>
          </cell>
          <cell r="BO111" t="str">
            <v xml:space="preserve">25/06/13 KB - Email received from Process Owner authorising closure. 
20/11/12 KB - Update provided by Andy Earnshaw - "the PIA for Gemini Sustaining was approved at the XEC on 20th November 2012.  Jessica will now ensure the documents needed for closure </v>
          </cell>
          <cell r="BQ111"/>
          <cell r="BS111"/>
          <cell r="BU111"/>
          <cell r="BW111"/>
          <cell r="BX111"/>
          <cell r="BZ111"/>
          <cell r="CA111"/>
          <cell r="CB111"/>
          <cell r="CC111"/>
          <cell r="CD111"/>
          <cell r="CE111"/>
          <cell r="CF111"/>
          <cell r="CG111" t="b">
            <v>0</v>
          </cell>
          <cell r="CH111"/>
          <cell r="CJ111" t="b">
            <v>0</v>
          </cell>
          <cell r="CK111" t="b">
            <v>0</v>
          </cell>
          <cell r="CL111" t="b">
            <v>0</v>
          </cell>
          <cell r="CM111"/>
          <cell r="CO111"/>
          <cell r="CP111"/>
          <cell r="CQ111" t="b">
            <v>0</v>
          </cell>
          <cell r="CR111" t="b">
            <v>0</v>
          </cell>
          <cell r="CS111"/>
          <cell r="CT111"/>
          <cell r="CU111"/>
          <cell r="CV111"/>
          <cell r="CW111"/>
          <cell r="CX111" t="b">
            <v>0</v>
          </cell>
          <cell r="CY111" t="b">
            <v>0</v>
          </cell>
          <cell r="CZ111" t="b">
            <v>0</v>
          </cell>
          <cell r="DA111" t="b">
            <v>0</v>
          </cell>
          <cell r="DB111"/>
          <cell r="DC111"/>
          <cell r="DD111"/>
          <cell r="DE111" t="b">
            <v>0</v>
          </cell>
          <cell r="DF111" t="b">
            <v>0</v>
          </cell>
        </row>
        <row r="112">
          <cell r="A112" t="str">
            <v>4343</v>
          </cell>
          <cell r="B112" t="str">
            <v>RAASP Implementation – Options Review</v>
          </cell>
          <cell r="C112" t="str">
            <v>100. Change Completed</v>
          </cell>
          <cell r="D112">
            <v>43038</v>
          </cell>
          <cell r="E112" t="str">
            <v>CO-RCVD 30/10/2017
100 - Complete</v>
          </cell>
          <cell r="F112"/>
          <cell r="G112" t="b">
            <v>0</v>
          </cell>
          <cell r="H112"/>
          <cell r="I112">
            <v>42961</v>
          </cell>
          <cell r="L112" t="b">
            <v>0</v>
          </cell>
          <cell r="M112"/>
          <cell r="N112"/>
          <cell r="O112"/>
          <cell r="P112" t="str">
            <v>Emma Lyndon</v>
          </cell>
          <cell r="Q112"/>
          <cell r="R112"/>
          <cell r="S112" t="str">
            <v>Dene Williams</v>
          </cell>
          <cell r="T112" t="str">
            <v>CR (Internal)</v>
          </cell>
          <cell r="U112" t="str">
            <v>COMPLETE</v>
          </cell>
          <cell r="V112" t="b">
            <v>0</v>
          </cell>
          <cell r="X112"/>
          <cell r="AD112"/>
          <cell r="AF112"/>
          <cell r="AN112"/>
          <cell r="AR112"/>
          <cell r="AS112"/>
          <cell r="AZ112"/>
          <cell r="BB112"/>
          <cell r="BC112"/>
          <cell r="BE112" t="b">
            <v>0</v>
          </cell>
          <cell r="BM112"/>
          <cell r="BO112" t="str">
            <v>8/11/17 DC Update from JB  - delivered as per EL, rasp implementation options received.</v>
          </cell>
          <cell r="BQ112"/>
          <cell r="BS112"/>
          <cell r="BU112"/>
          <cell r="BW112"/>
          <cell r="BX112"/>
          <cell r="BY112">
            <v>0</v>
          </cell>
          <cell r="BZ112" t="str">
            <v>UKLP IADBI373</v>
          </cell>
          <cell r="CA112" t="str">
            <v>R &amp; N</v>
          </cell>
          <cell r="CB112"/>
          <cell r="CC112" t="str">
            <v>Project Delivery</v>
          </cell>
          <cell r="CD112"/>
          <cell r="CE112"/>
          <cell r="CF112"/>
          <cell r="CG112" t="b">
            <v>0</v>
          </cell>
          <cell r="CH112"/>
          <cell r="CJ112" t="b">
            <v>0</v>
          </cell>
          <cell r="CK112" t="b">
            <v>0</v>
          </cell>
          <cell r="CL112" t="b">
            <v>0</v>
          </cell>
          <cell r="CM112"/>
          <cell r="CO112"/>
          <cell r="CP112"/>
          <cell r="CQ112" t="b">
            <v>0</v>
          </cell>
          <cell r="CR112" t="b">
            <v>0</v>
          </cell>
          <cell r="CS112"/>
          <cell r="CT112"/>
          <cell r="CU112"/>
          <cell r="CV112"/>
          <cell r="CW112"/>
          <cell r="CX112" t="b">
            <v>0</v>
          </cell>
          <cell r="CY112" t="b">
            <v>0</v>
          </cell>
          <cell r="CZ112" t="b">
            <v>0</v>
          </cell>
          <cell r="DA112" t="b">
            <v>0</v>
          </cell>
          <cell r="DB112"/>
          <cell r="DC112"/>
          <cell r="DD112"/>
          <cell r="DE112" t="b">
            <v>0</v>
          </cell>
          <cell r="DF112" t="b">
            <v>0</v>
          </cell>
        </row>
        <row r="113">
          <cell r="A113" t="str">
            <v>4344</v>
          </cell>
          <cell r="B113" t="str">
            <v>Change in Source of NTP (Network Time Protocol) for Xoserve</v>
          </cell>
          <cell r="C113" t="str">
            <v>100. Change Completed</v>
          </cell>
          <cell r="D113">
            <v>43038</v>
          </cell>
          <cell r="E113" t="str">
            <v>CO-RCVD 30/10/2017
100 - Complete 08/11/17</v>
          </cell>
          <cell r="F113"/>
          <cell r="G113" t="b">
            <v>0</v>
          </cell>
          <cell r="H113"/>
          <cell r="I113">
            <v>42964</v>
          </cell>
          <cell r="L113" t="b">
            <v>0</v>
          </cell>
          <cell r="M113"/>
          <cell r="N113"/>
          <cell r="O113"/>
          <cell r="P113" t="str">
            <v>Jessica Harris</v>
          </cell>
          <cell r="Q113"/>
          <cell r="R113"/>
          <cell r="S113" t="str">
            <v>Jessica Harris</v>
          </cell>
          <cell r="T113" t="str">
            <v>CR (Internal)</v>
          </cell>
          <cell r="U113" t="str">
            <v>COMPLETE</v>
          </cell>
          <cell r="V113" t="b">
            <v>0</v>
          </cell>
          <cell r="X113"/>
          <cell r="AD113"/>
          <cell r="AF113"/>
          <cell r="AN113"/>
          <cell r="AR113"/>
          <cell r="AS113"/>
          <cell r="AZ113"/>
          <cell r="BB113"/>
          <cell r="BC113"/>
          <cell r="BE113" t="b">
            <v>0</v>
          </cell>
          <cell r="BM113"/>
          <cell r="BO113" t="str">
            <v>8/11/17 DC Update fron JB - DR has confirmed this has been delivered.
02/11/2017 DC JB has been in discussions about this change.  DR suggested that the change was being completed by the Gemini team.  JB has confirmed this with SB that theya re doiing the</v>
          </cell>
          <cell r="BQ113"/>
          <cell r="BS113"/>
          <cell r="BU113"/>
          <cell r="BW113"/>
          <cell r="BX113"/>
          <cell r="BY113">
            <v>0</v>
          </cell>
          <cell r="BZ113" t="str">
            <v>UKLP IADBI374</v>
          </cell>
          <cell r="CA113" t="str">
            <v>T &amp; SS</v>
          </cell>
          <cell r="CB113"/>
          <cell r="CC113" t="str">
            <v>Project Delivery</v>
          </cell>
          <cell r="CD113"/>
          <cell r="CE113"/>
          <cell r="CF113"/>
          <cell r="CG113" t="b">
            <v>0</v>
          </cell>
          <cell r="CH113"/>
          <cell r="CJ113" t="b">
            <v>0</v>
          </cell>
          <cell r="CK113" t="b">
            <v>0</v>
          </cell>
          <cell r="CL113" t="b">
            <v>0</v>
          </cell>
          <cell r="CM113"/>
          <cell r="CO113"/>
          <cell r="CP113"/>
          <cell r="CQ113" t="b">
            <v>0</v>
          </cell>
          <cell r="CR113" t="b">
            <v>0</v>
          </cell>
          <cell r="CS113"/>
          <cell r="CT113"/>
          <cell r="CU113"/>
          <cell r="CV113"/>
          <cell r="CW113"/>
          <cell r="CX113" t="b">
            <v>0</v>
          </cell>
          <cell r="CY113" t="b">
            <v>0</v>
          </cell>
          <cell r="CZ113" t="b">
            <v>0</v>
          </cell>
          <cell r="DA113" t="b">
            <v>0</v>
          </cell>
          <cell r="DB113"/>
          <cell r="DC113"/>
          <cell r="DD113"/>
          <cell r="DE113" t="b">
            <v>0</v>
          </cell>
          <cell r="DF113" t="b">
            <v>0</v>
          </cell>
        </row>
        <row r="114">
          <cell r="A114" t="str">
            <v>4345</v>
          </cell>
          <cell r="B114" t="str">
            <v>File format changes to the CGI file</v>
          </cell>
          <cell r="C114" t="str">
            <v>99. Change Cancelled</v>
          </cell>
          <cell r="D114">
            <v>43167</v>
          </cell>
          <cell r="E114" t="str">
            <v>CO-RCVD 30/10/2017
Moved from CO-RCVD to 2.1 Start Up Approach 08/11/2017
97. Xoserve require ChMC sponsorship
99. Change Cancelled</v>
          </cell>
          <cell r="F114"/>
          <cell r="G114" t="b">
            <v>0</v>
          </cell>
          <cell r="H114"/>
          <cell r="I114">
            <v>42990</v>
          </cell>
          <cell r="K114">
            <v>43100</v>
          </cell>
          <cell r="L114" t="b">
            <v>0</v>
          </cell>
          <cell r="M114"/>
          <cell r="N114"/>
          <cell r="O114"/>
          <cell r="P114" t="str">
            <v>Emma Lyndon</v>
          </cell>
          <cell r="Q114"/>
          <cell r="R114"/>
          <cell r="S114" t="str">
            <v>Padmini Duvvuri</v>
          </cell>
          <cell r="T114" t="str">
            <v>CR (Internal)</v>
          </cell>
          <cell r="U114" t="str">
            <v>CLOSED</v>
          </cell>
          <cell r="V114" t="b">
            <v>0</v>
          </cell>
          <cell r="W114">
            <v>43167</v>
          </cell>
          <cell r="X114"/>
          <cell r="AD114"/>
          <cell r="AF114"/>
          <cell r="AN114"/>
          <cell r="AR114"/>
          <cell r="AS114"/>
          <cell r="AZ114"/>
          <cell r="BB114"/>
          <cell r="BC114"/>
          <cell r="BE114" t="b">
            <v>0</v>
          </cell>
          <cell r="BM114"/>
          <cell r="BO114" t="str">
            <v>08/03/2018 DC The change was approved for closure at yesterday ChMc meeting.
19/12/2017 AC- Padmini Duvvuri is the senior project manager and Tom Lineham is the Project Manager 
01/12/17 DC Update from JB - this change requires ChMC Sponsorship, will go t</v>
          </cell>
          <cell r="BQ114"/>
          <cell r="BS114"/>
          <cell r="BU114"/>
          <cell r="BW114"/>
          <cell r="BX114"/>
          <cell r="BZ114" t="str">
            <v>UKLP IADBI379</v>
          </cell>
          <cell r="CA114" t="str">
            <v>R &amp; N</v>
          </cell>
          <cell r="CB114"/>
          <cell r="CC114" t="str">
            <v>Project Delivery</v>
          </cell>
          <cell r="CD114" t="str">
            <v>AMT</v>
          </cell>
          <cell r="CE114" t="str">
            <v>Other</v>
          </cell>
          <cell r="CF114" t="str">
            <v>31-100days</v>
          </cell>
          <cell r="CG114" t="b">
            <v>0</v>
          </cell>
          <cell r="CH114"/>
          <cell r="CJ114" t="b">
            <v>0</v>
          </cell>
          <cell r="CK114" t="b">
            <v>0</v>
          </cell>
          <cell r="CL114" t="b">
            <v>0</v>
          </cell>
          <cell r="CM114"/>
          <cell r="CO114"/>
          <cell r="CP114"/>
          <cell r="CQ114" t="b">
            <v>0</v>
          </cell>
          <cell r="CR114" t="b">
            <v>0</v>
          </cell>
          <cell r="CS114"/>
          <cell r="CT114"/>
          <cell r="CU114"/>
          <cell r="CV114"/>
          <cell r="CW114"/>
          <cell r="CX114" t="b">
            <v>0</v>
          </cell>
          <cell r="CY114" t="b">
            <v>0</v>
          </cell>
          <cell r="CZ114" t="b">
            <v>0</v>
          </cell>
          <cell r="DA114" t="b">
            <v>0</v>
          </cell>
          <cell r="DB114"/>
          <cell r="DC114"/>
          <cell r="DD114"/>
          <cell r="DE114" t="b">
            <v>0</v>
          </cell>
          <cell r="DF114" t="b">
            <v>0</v>
          </cell>
        </row>
        <row r="115">
          <cell r="A115" t="str">
            <v>4362</v>
          </cell>
          <cell r="B115" t="str">
            <v>PGL defect carry over for UKLink Rls1.0</v>
          </cell>
          <cell r="C115" t="str">
            <v>100. Change Completed</v>
          </cell>
          <cell r="D115">
            <v>43047</v>
          </cell>
          <cell r="E115" t="str">
            <v>CO-RCVD 30/10/2017
PD- PROD 08/11/2017
Moved from PD-PROD to 11. Change in Delivery 08/11/2017
100. Change Completed - 16/11/17 JB</v>
          </cell>
          <cell r="F115"/>
          <cell r="G115" t="b">
            <v>0</v>
          </cell>
          <cell r="H115"/>
          <cell r="I115">
            <v>42985</v>
          </cell>
          <cell r="L115" t="b">
            <v>0</v>
          </cell>
          <cell r="M115"/>
          <cell r="N115"/>
          <cell r="O115"/>
          <cell r="P115" t="str">
            <v>Debbie Turner</v>
          </cell>
          <cell r="Q115"/>
          <cell r="R115"/>
          <cell r="S115" t="str">
            <v>Dene Williams</v>
          </cell>
          <cell r="T115" t="str">
            <v>CR (Internal)</v>
          </cell>
          <cell r="U115" t="str">
            <v>CLOSED</v>
          </cell>
          <cell r="V115" t="b">
            <v>0</v>
          </cell>
          <cell r="X115"/>
          <cell r="AD115"/>
          <cell r="AF115"/>
          <cell r="AN115"/>
          <cell r="AR115"/>
          <cell r="AS115"/>
          <cell r="AZ115"/>
          <cell r="BB115"/>
          <cell r="BC115"/>
          <cell r="BE115" t="b">
            <v>0</v>
          </cell>
          <cell r="BM115"/>
          <cell r="BO115" t="str">
            <v>06/03/18 Julie B - Change delivered under release 1 - Release 1 still in closedown
16/11/17  - change requested included in the finla 1.5m settlement between XOSERVE and WIPRO. Remaining 3 defects as of today to be tracked by IS Ops production defect rel</v>
          </cell>
          <cell r="BQ115"/>
          <cell r="BS115"/>
          <cell r="BU115"/>
          <cell r="BW115"/>
          <cell r="BX115"/>
          <cell r="BY115">
            <v>1</v>
          </cell>
          <cell r="BZ115" t="str">
            <v>UKLP IADBI378</v>
          </cell>
          <cell r="CA115" t="str">
            <v>R &amp; N</v>
          </cell>
          <cell r="CB115"/>
          <cell r="CC115" t="str">
            <v>Project Delivery</v>
          </cell>
          <cell r="CD115"/>
          <cell r="CE115"/>
          <cell r="CF115"/>
          <cell r="CG115" t="b">
            <v>0</v>
          </cell>
          <cell r="CH115"/>
          <cell r="CJ115" t="b">
            <v>0</v>
          </cell>
          <cell r="CK115" t="b">
            <v>0</v>
          </cell>
          <cell r="CL115" t="b">
            <v>0</v>
          </cell>
          <cell r="CM115"/>
          <cell r="CO115"/>
          <cell r="CP115"/>
          <cell r="CQ115" t="b">
            <v>0</v>
          </cell>
          <cell r="CR115" t="b">
            <v>0</v>
          </cell>
          <cell r="CS115"/>
          <cell r="CT115"/>
          <cell r="CU115"/>
          <cell r="CV115"/>
          <cell r="CW115"/>
          <cell r="CX115" t="b">
            <v>0</v>
          </cell>
          <cell r="CY115" t="b">
            <v>0</v>
          </cell>
          <cell r="CZ115" t="b">
            <v>0</v>
          </cell>
          <cell r="DA115" t="b">
            <v>0</v>
          </cell>
          <cell r="DB115"/>
          <cell r="DC115"/>
          <cell r="DD115"/>
          <cell r="DE115" t="b">
            <v>0</v>
          </cell>
          <cell r="DF115" t="b">
            <v>0</v>
          </cell>
        </row>
        <row r="116">
          <cell r="A116" t="str">
            <v>4370</v>
          </cell>
          <cell r="B116" t="str">
            <v>Mod 431 – inclusion of iGT sites and shared / interconnect sites</v>
          </cell>
          <cell r="C116" t="str">
            <v>99. Change Cancelled</v>
          </cell>
          <cell r="D116">
            <v>43067</v>
          </cell>
          <cell r="E116" t="str">
            <v>CO-RCVD - 18/09/17
PD-IMPD -  03/11/17
PD-IMPD changed to  12. CCR/Internal Documents in Progress 08/11/17
99. Change Cancelled</v>
          </cell>
          <cell r="F116"/>
          <cell r="G116" t="b">
            <v>0</v>
          </cell>
          <cell r="H116"/>
          <cell r="I116">
            <v>42996</v>
          </cell>
          <cell r="K116">
            <v>43221</v>
          </cell>
          <cell r="L116" t="b">
            <v>0</v>
          </cell>
          <cell r="M116"/>
          <cell r="N116"/>
          <cell r="O116"/>
          <cell r="P116" t="str">
            <v>Tahera Choudhury</v>
          </cell>
          <cell r="Q116" t="str">
            <v>ICAF 20/09/17</v>
          </cell>
          <cell r="R116"/>
          <cell r="S116" t="str">
            <v>Dene Williams</v>
          </cell>
          <cell r="T116" t="str">
            <v>CR (Internal)</v>
          </cell>
          <cell r="U116" t="str">
            <v>CLOSED</v>
          </cell>
          <cell r="V116" t="b">
            <v>0</v>
          </cell>
          <cell r="W116">
            <v>43067</v>
          </cell>
          <cell r="X116"/>
          <cell r="AD116"/>
          <cell r="AF116"/>
          <cell r="AN116"/>
          <cell r="AR116"/>
          <cell r="AS116"/>
          <cell r="AZ116"/>
          <cell r="BB116"/>
          <cell r="BC116"/>
          <cell r="BE116" t="b">
            <v>0</v>
          </cell>
          <cell r="BH116">
            <v>36558</v>
          </cell>
          <cell r="BM116"/>
          <cell r="BO116" t="str">
            <v xml:space="preserve">28/11/2017 DC Defect number 647, Alex confirmed with Sarah Hadley that this defect has gone in.  Change can be closed.
03/11/2017 DC Update from JB, Production deployment planned for 3/11/2017.
2/10/2017 DC Rejected at Flash, this has gone in as a Defect </v>
          </cell>
          <cell r="BQ116"/>
          <cell r="BS116"/>
          <cell r="BU116"/>
          <cell r="BW116"/>
          <cell r="BX116"/>
          <cell r="BY116">
            <v>99</v>
          </cell>
          <cell r="BZ116" t="str">
            <v>UKLP IADBI381</v>
          </cell>
          <cell r="CA116" t="str">
            <v>R &amp; N</v>
          </cell>
          <cell r="CB116"/>
          <cell r="CC116" t="str">
            <v>Project Delivery</v>
          </cell>
          <cell r="CD116" t="str">
            <v>BW</v>
          </cell>
          <cell r="CE116" t="str">
            <v>SPA</v>
          </cell>
          <cell r="CF116" t="str">
            <v>31-100days</v>
          </cell>
          <cell r="CG116" t="b">
            <v>0</v>
          </cell>
          <cell r="CH116"/>
          <cell r="CJ116" t="b">
            <v>0</v>
          </cell>
          <cell r="CK116" t="b">
            <v>0</v>
          </cell>
          <cell r="CL116" t="b">
            <v>0</v>
          </cell>
          <cell r="CM116"/>
          <cell r="CO116"/>
          <cell r="CP116"/>
          <cell r="CQ116" t="b">
            <v>0</v>
          </cell>
          <cell r="CR116" t="b">
            <v>0</v>
          </cell>
          <cell r="CS116" t="str">
            <v>Customer</v>
          </cell>
          <cell r="CT116"/>
          <cell r="CU116"/>
          <cell r="CV116"/>
          <cell r="CW116"/>
          <cell r="CX116" t="b">
            <v>0</v>
          </cell>
          <cell r="CY116" t="b">
            <v>0</v>
          </cell>
          <cell r="CZ116" t="b">
            <v>0</v>
          </cell>
          <cell r="DA116" t="b">
            <v>0</v>
          </cell>
          <cell r="DB116"/>
          <cell r="DC116"/>
          <cell r="DD116"/>
          <cell r="DE116" t="b">
            <v>0</v>
          </cell>
          <cell r="DF116" t="b">
            <v>0</v>
          </cell>
        </row>
        <row r="117">
          <cell r="A117" t="str">
            <v>COR2935</v>
          </cell>
          <cell r="B117" t="str">
            <v>Voluntary Discontinuance Datafix</v>
          </cell>
          <cell r="C117" t="str">
            <v>100. Change Completed</v>
          </cell>
          <cell r="D117">
            <v>41677</v>
          </cell>
          <cell r="E117" t="str">
            <v>CO RCVD 08/02/2013
EQ-PROD 22/02/2013
EQ-SENT 09/04/2013
BE-PROD 11/04/2013
BE-SENT 23/04/2013
CA-RCVD 24/05/2013
SN-PROD 24/05/2013
SN-SENT 10/06/2013
PD-PROD 10/06/2013
PD-IMPD 30/08/2013
PD-SENT 13/01/2014
PD-CLSD 07/02/2014</v>
          </cell>
          <cell r="F117" t="str">
            <v>The proposed change is required to facilitate a Shipper User request to Voluntary Discontinue from the Market and Assign all future rights and obligations to another User through the Voluntary Discontinuance Process.</v>
          </cell>
          <cell r="G117" t="b">
            <v>0</v>
          </cell>
          <cell r="H117"/>
          <cell r="I117">
            <v>41313</v>
          </cell>
          <cell r="J117">
            <v>41327</v>
          </cell>
          <cell r="L117" t="b">
            <v>0</v>
          </cell>
          <cell r="M117" t="str">
            <v>NNW</v>
          </cell>
          <cell r="N117" t="str">
            <v>NGT</v>
          </cell>
          <cell r="O117" t="str">
            <v>Sean McGoldrick</v>
          </cell>
          <cell r="P117" t="str">
            <v>Sean McGoldrick</v>
          </cell>
          <cell r="Q117" t="str">
            <v>Workload Meeting 13/02/13</v>
          </cell>
          <cell r="R117"/>
          <cell r="S117" t="str">
            <v>Andy Earnshaw</v>
          </cell>
          <cell r="T117" t="str">
            <v>CO</v>
          </cell>
          <cell r="U117" t="str">
            <v>COMPLETE</v>
          </cell>
          <cell r="V117" t="b">
            <v>1</v>
          </cell>
          <cell r="X117" t="str">
            <v>Jo Beardsmore</v>
          </cell>
          <cell r="Y117">
            <v>41327</v>
          </cell>
          <cell r="Z117">
            <v>41376</v>
          </cell>
          <cell r="AB117">
            <v>41373</v>
          </cell>
          <cell r="AD117"/>
          <cell r="AE117">
            <v>41459</v>
          </cell>
          <cell r="AF117" t="str">
            <v>SENT</v>
          </cell>
          <cell r="AG117">
            <v>41373</v>
          </cell>
          <cell r="AH117">
            <v>41375</v>
          </cell>
          <cell r="AI117">
            <v>41388</v>
          </cell>
          <cell r="AJ117">
            <v>41388</v>
          </cell>
          <cell r="AK117">
            <v>41388</v>
          </cell>
          <cell r="AM117">
            <v>41387</v>
          </cell>
          <cell r="AN117" t="str">
            <v>Pre-Sanc 23rd April 2013</v>
          </cell>
          <cell r="AO117">
            <v>41478</v>
          </cell>
          <cell r="AR117"/>
          <cell r="AS117" t="str">
            <v>SENT</v>
          </cell>
          <cell r="AT117">
            <v>41387</v>
          </cell>
          <cell r="AU117">
            <v>41418</v>
          </cell>
          <cell r="AV117">
            <v>41435</v>
          </cell>
          <cell r="AW117">
            <v>41435</v>
          </cell>
          <cell r="AX117">
            <v>41435</v>
          </cell>
          <cell r="AY117">
            <v>41435</v>
          </cell>
          <cell r="AZ117"/>
          <cell r="BA117">
            <v>41435</v>
          </cell>
          <cell r="BB117"/>
          <cell r="BC117" t="str">
            <v>SENT</v>
          </cell>
          <cell r="BD117">
            <v>41435</v>
          </cell>
          <cell r="BE117" t="b">
            <v>0</v>
          </cell>
          <cell r="BF117">
            <v>5</v>
          </cell>
          <cell r="BH117">
            <v>41516</v>
          </cell>
          <cell r="BI117">
            <v>41516</v>
          </cell>
          <cell r="BJ117">
            <v>41687</v>
          </cell>
          <cell r="BK117">
            <v>41652</v>
          </cell>
          <cell r="BL117">
            <v>41677</v>
          </cell>
          <cell r="BM117" t="str">
            <v>CLSD</v>
          </cell>
          <cell r="BN117">
            <v>41677</v>
          </cell>
          <cell r="BO117" t="str">
            <v>14/01/14 KB - Note from Julie Varney seeking clarification on the utilisation of the 12 day datafix allowance - CCN not authorised.</v>
          </cell>
          <cell r="BQ117"/>
          <cell r="BS117"/>
          <cell r="BU117"/>
          <cell r="BW117"/>
          <cell r="BX117"/>
          <cell r="BZ117"/>
          <cell r="CA117"/>
          <cell r="CB117"/>
          <cell r="CC117"/>
          <cell r="CD117"/>
          <cell r="CE117"/>
          <cell r="CF117"/>
          <cell r="CG117" t="b">
            <v>0</v>
          </cell>
          <cell r="CH117"/>
          <cell r="CJ117" t="b">
            <v>0</v>
          </cell>
          <cell r="CK117" t="b">
            <v>0</v>
          </cell>
          <cell r="CL117" t="b">
            <v>0</v>
          </cell>
          <cell r="CM117"/>
          <cell r="CO117"/>
          <cell r="CP117"/>
          <cell r="CQ117" t="b">
            <v>0</v>
          </cell>
          <cell r="CR117" t="b">
            <v>0</v>
          </cell>
          <cell r="CS117"/>
          <cell r="CT117"/>
          <cell r="CU117"/>
          <cell r="CV117"/>
          <cell r="CW117"/>
          <cell r="CX117" t="b">
            <v>0</v>
          </cell>
          <cell r="CY117" t="b">
            <v>0</v>
          </cell>
          <cell r="CZ117" t="b">
            <v>0</v>
          </cell>
          <cell r="DA117" t="b">
            <v>0</v>
          </cell>
          <cell r="DB117"/>
          <cell r="DC117"/>
          <cell r="DD117"/>
          <cell r="DE117" t="b">
            <v>0</v>
          </cell>
          <cell r="DF117" t="b">
            <v>0</v>
          </cell>
        </row>
        <row r="118">
          <cell r="A118" t="str">
            <v>COR2936</v>
          </cell>
          <cell r="B118" t="str">
            <v xml:space="preserve">Recall &amp; Termination Functionality </v>
          </cell>
          <cell r="C118" t="str">
            <v>99. Change Cancelled</v>
          </cell>
          <cell r="D118">
            <v>41327</v>
          </cell>
          <cell r="E118" t="str">
            <v>CO RCVD 08/02/2013
EQ-PROD 22/02/2013
EQ-SENT 09/04/2013
BE-RCVD 03/07/2013
BE-CLSD 03/07/2013</v>
          </cell>
          <cell r="F118" t="str">
            <v>National Grid NTS would like to understand the feasibility of developing / changing existing recall functionality in Gemini to enable the recall of transferred NTS Entry Capacity.</v>
          </cell>
          <cell r="G118" t="b">
            <v>0</v>
          </cell>
          <cell r="H118"/>
          <cell r="I118">
            <v>41313</v>
          </cell>
          <cell r="J118">
            <v>41327</v>
          </cell>
          <cell r="L118" t="b">
            <v>0</v>
          </cell>
          <cell r="M118" t="str">
            <v>NNW</v>
          </cell>
          <cell r="N118" t="str">
            <v>NGT</v>
          </cell>
          <cell r="O118" t="str">
            <v>Sean McGoldrick</v>
          </cell>
          <cell r="P118" t="str">
            <v>Sean McGoldrick</v>
          </cell>
          <cell r="Q118" t="str">
            <v>Workload Meeting 13/02/13</v>
          </cell>
          <cell r="R118"/>
          <cell r="S118" t="str">
            <v>Andy Earnshaw</v>
          </cell>
          <cell r="T118" t="str">
            <v>CO</v>
          </cell>
          <cell r="U118" t="str">
            <v>CLOSED</v>
          </cell>
          <cell r="V118" t="b">
            <v>1</v>
          </cell>
          <cell r="W118">
            <v>41458</v>
          </cell>
          <cell r="X118" t="str">
            <v>Jo Beardsmore</v>
          </cell>
          <cell r="Y118">
            <v>41327</v>
          </cell>
          <cell r="Z118">
            <v>41376</v>
          </cell>
          <cell r="AB118">
            <v>41373</v>
          </cell>
          <cell r="AD118"/>
          <cell r="AE118">
            <v>41459</v>
          </cell>
          <cell r="AF118" t="str">
            <v>SENT</v>
          </cell>
          <cell r="AG118">
            <v>41373</v>
          </cell>
          <cell r="AH118">
            <v>41458</v>
          </cell>
          <cell r="AN118"/>
          <cell r="AR118"/>
          <cell r="AS118" t="str">
            <v>CLSD</v>
          </cell>
          <cell r="AT118">
            <v>41458</v>
          </cell>
          <cell r="AZ118"/>
          <cell r="BB118"/>
          <cell r="BC118"/>
          <cell r="BE118" t="b">
            <v>0</v>
          </cell>
          <cell r="BF118">
            <v>5</v>
          </cell>
          <cell r="BM118"/>
          <cell r="BO118" t="str">
            <v>03/07/2013 AT - BEO Received CHANGE REJECTED - "National Grid Transmission had decided that it will not be progressing with this Change Order. Therefore the Change Order has been cancelled – please close down this Change Order"- Julie Varney</v>
          </cell>
          <cell r="BQ118"/>
          <cell r="BS118"/>
          <cell r="BU118"/>
          <cell r="BW118"/>
          <cell r="BX118"/>
          <cell r="BZ118"/>
          <cell r="CA118"/>
          <cell r="CB118"/>
          <cell r="CC118"/>
          <cell r="CD118"/>
          <cell r="CE118"/>
          <cell r="CF118"/>
          <cell r="CG118" t="b">
            <v>0</v>
          </cell>
          <cell r="CH118"/>
          <cell r="CJ118" t="b">
            <v>0</v>
          </cell>
          <cell r="CK118" t="b">
            <v>0</v>
          </cell>
          <cell r="CL118" t="b">
            <v>0</v>
          </cell>
          <cell r="CM118"/>
          <cell r="CO118"/>
          <cell r="CP118"/>
          <cell r="CQ118" t="b">
            <v>0</v>
          </cell>
          <cell r="CR118" t="b">
            <v>0</v>
          </cell>
          <cell r="CS118"/>
          <cell r="CT118"/>
          <cell r="CU118"/>
          <cell r="CV118"/>
          <cell r="CW118"/>
          <cell r="CX118" t="b">
            <v>0</v>
          </cell>
          <cell r="CY118" t="b">
            <v>0</v>
          </cell>
          <cell r="CZ118" t="b">
            <v>0</v>
          </cell>
          <cell r="DA118" t="b">
            <v>0</v>
          </cell>
          <cell r="DB118"/>
          <cell r="DC118"/>
          <cell r="DD118"/>
          <cell r="DE118" t="b">
            <v>0</v>
          </cell>
          <cell r="DF118" t="b">
            <v>0</v>
          </cell>
        </row>
        <row r="119">
          <cell r="A119" t="str">
            <v>COR3799</v>
          </cell>
          <cell r="B119" t="str">
            <v>Ad-hoc Interruption Auction – Autumn 2015</v>
          </cell>
          <cell r="C119" t="str">
            <v>99. Change Cancelled</v>
          </cell>
          <cell r="D119">
            <v>42493</v>
          </cell>
          <cell r="E119" t="str">
            <v>CO-RCVD - 03/09/15
PD-PROD - 11/09/15
PD-CLSD - 03/05/16</v>
          </cell>
          <cell r="F119" t="str">
            <v>Hold ad-hoc Interruption Auction in autumn 2015
	To hold an ad-hoc interruption auction in autumn 2015 – dates to be agreed between Xoserve and NGN
NGN is seeking to hold an ad-hoc Interruption Auction in Autumn 2015. Dates to be agreed
NGN did not rece</v>
          </cell>
          <cell r="G119" t="b">
            <v>1</v>
          </cell>
          <cell r="H119" t="str">
            <v>COR3475
XRN3849</v>
          </cell>
          <cell r="I119">
            <v>42244</v>
          </cell>
          <cell r="L119" t="b">
            <v>0</v>
          </cell>
          <cell r="M119" t="str">
            <v>NNW</v>
          </cell>
          <cell r="N119" t="str">
            <v>NGD, SGN, WWU, NGN</v>
          </cell>
          <cell r="O119" t="str">
            <v>Joanna Ferguson</v>
          </cell>
          <cell r="P119" t="str">
            <v>Joanna Ferguson</v>
          </cell>
          <cell r="Q119" t="str">
            <v>ICAF - 02/09/15</v>
          </cell>
          <cell r="R119" t="str">
            <v>Lorraine Cave</v>
          </cell>
          <cell r="S119" t="str">
            <v>Lorraine Cave</v>
          </cell>
          <cell r="T119" t="str">
            <v>CO</v>
          </cell>
          <cell r="U119" t="str">
            <v>CLOSED</v>
          </cell>
          <cell r="V119" t="b">
            <v>1</v>
          </cell>
          <cell r="W119">
            <v>42493</v>
          </cell>
          <cell r="X119" t="str">
            <v>Lorraine Cave</v>
          </cell>
          <cell r="AD119"/>
          <cell r="AF119"/>
          <cell r="AN119"/>
          <cell r="AR119"/>
          <cell r="AS119"/>
          <cell r="AZ119"/>
          <cell r="BB119"/>
          <cell r="BC119"/>
          <cell r="BE119" t="b">
            <v>0</v>
          </cell>
          <cell r="BF119">
            <v>5</v>
          </cell>
          <cell r="BJ119">
            <v>42338</v>
          </cell>
          <cell r="BM119"/>
          <cell r="BO119" t="str">
            <v>03/05/16- Jo Ferguson has confirmed she is happy to close this /. CM had a verbal conversation with LC and she has confirmed no EAF needed for this project and happy to close this. 
29/04/16: Cm has email Jo Feguson asking if she is happy for this to be c</v>
          </cell>
          <cell r="BQ119"/>
          <cell r="BS119"/>
          <cell r="BU119"/>
          <cell r="BW119"/>
          <cell r="BX119"/>
          <cell r="BZ119"/>
          <cell r="CA119"/>
          <cell r="CB119"/>
          <cell r="CC119"/>
          <cell r="CD119"/>
          <cell r="CE119"/>
          <cell r="CF119"/>
          <cell r="CG119" t="b">
            <v>0</v>
          </cell>
          <cell r="CH119"/>
          <cell r="CJ119" t="b">
            <v>0</v>
          </cell>
          <cell r="CK119" t="b">
            <v>0</v>
          </cell>
          <cell r="CL119" t="b">
            <v>0</v>
          </cell>
          <cell r="CM119"/>
          <cell r="CO119"/>
          <cell r="CP119"/>
          <cell r="CQ119" t="b">
            <v>0</v>
          </cell>
          <cell r="CR119" t="b">
            <v>0</v>
          </cell>
          <cell r="CS119"/>
          <cell r="CT119"/>
          <cell r="CU119"/>
          <cell r="CV119"/>
          <cell r="CW119"/>
          <cell r="CX119" t="b">
            <v>0</v>
          </cell>
          <cell r="CY119" t="b">
            <v>0</v>
          </cell>
          <cell r="CZ119" t="b">
            <v>0</v>
          </cell>
          <cell r="DA119" t="b">
            <v>0</v>
          </cell>
          <cell r="DB119"/>
          <cell r="DC119"/>
          <cell r="DD119"/>
          <cell r="DE119" t="b">
            <v>0</v>
          </cell>
          <cell r="DF119" t="b">
            <v>0</v>
          </cell>
        </row>
        <row r="120">
          <cell r="A120" t="str">
            <v>COR3137</v>
          </cell>
          <cell r="B120" t="str">
            <v>Implementation of Mod Proposal 428 - Single Meter Supply Points</v>
          </cell>
          <cell r="C120" t="str">
            <v>100. Change Completed</v>
          </cell>
          <cell r="D120">
            <v>42009</v>
          </cell>
          <cell r="E120" t="str">
            <v>CO-RCVD 01/08/2013
EQ-PROD 14/08/2013
EQ SENT 05/09/2013
BE-RCVD 23/01/2014
BE-PROD 23/01/2014
BE-SENT 24/03/2014
CA-RCVD 28/03/2014
SN-PROD 28/03/2014
SN-SENT 15/04/2014
PD-PROD 15/04/2014
PD-IMPD 01/04/2014
PD-SENT 02/10/2014
PD-CLSD 05/01/2015</v>
          </cell>
          <cell r="F120" t="str">
            <v>Set up project to investigate the implemention issues regarding Mod 428 – Single Meter Supply Points.
Work will include methods to prevent new aggregations being created after April 2014 and to scope out rules and processes to disaggregate meter points p</v>
          </cell>
          <cell r="G120" t="b">
            <v>1</v>
          </cell>
          <cell r="H120" t="str">
            <v>Mod 428</v>
          </cell>
          <cell r="I120">
            <v>41487</v>
          </cell>
          <cell r="J120">
            <v>41500</v>
          </cell>
          <cell r="L120" t="b">
            <v>0</v>
          </cell>
          <cell r="M120" t="str">
            <v>ADN</v>
          </cell>
          <cell r="N120"/>
          <cell r="O120" t="str">
            <v>Ruth Thomas</v>
          </cell>
          <cell r="P120" t="str">
            <v>Alan Raper</v>
          </cell>
          <cell r="Q120" t="str">
            <v>Workload Meeting 07/08/13</v>
          </cell>
          <cell r="R120" t="str">
            <v>Dave Ackers</v>
          </cell>
          <cell r="S120" t="str">
            <v>Andy Simpson</v>
          </cell>
          <cell r="T120" t="str">
            <v>CO</v>
          </cell>
          <cell r="U120" t="str">
            <v>COMPLETE</v>
          </cell>
          <cell r="V120" t="b">
            <v>1</v>
          </cell>
          <cell r="W120">
            <v>42009</v>
          </cell>
          <cell r="X120" t="str">
            <v>Christina McArthur</v>
          </cell>
          <cell r="Y120">
            <v>41500</v>
          </cell>
          <cell r="Z120">
            <v>41522</v>
          </cell>
          <cell r="AB120">
            <v>41523</v>
          </cell>
          <cell r="AC120">
            <v>0</v>
          </cell>
          <cell r="AD120" t="str">
            <v>6 weeks</v>
          </cell>
          <cell r="AE120">
            <v>41613</v>
          </cell>
          <cell r="AF120" t="str">
            <v>SENT</v>
          </cell>
          <cell r="AG120">
            <v>41522</v>
          </cell>
          <cell r="AH120">
            <v>41662</v>
          </cell>
          <cell r="AI120">
            <v>41675</v>
          </cell>
          <cell r="AJ120">
            <v>41675</v>
          </cell>
          <cell r="AK120">
            <v>41726</v>
          </cell>
          <cell r="AM120">
            <v>41722</v>
          </cell>
          <cell r="AN120" t="str">
            <v>Pre Sanction Review Meeting 18/03/14</v>
          </cell>
          <cell r="AO120">
            <v>41729</v>
          </cell>
          <cell r="AP120">
            <v>5270</v>
          </cell>
          <cell r="AR120"/>
          <cell r="AS120" t="str">
            <v>SENT</v>
          </cell>
          <cell r="AT120">
            <v>41722</v>
          </cell>
          <cell r="AU120">
            <v>41726</v>
          </cell>
          <cell r="AV120">
            <v>41740</v>
          </cell>
          <cell r="AW120">
            <v>41740</v>
          </cell>
          <cell r="AX120">
            <v>41744</v>
          </cell>
          <cell r="AZ120"/>
          <cell r="BA120">
            <v>41744</v>
          </cell>
          <cell r="BB120"/>
          <cell r="BC120" t="str">
            <v>SENT</v>
          </cell>
          <cell r="BD120">
            <v>41744</v>
          </cell>
          <cell r="BE120" t="b">
            <v>0</v>
          </cell>
          <cell r="BF120">
            <v>3</v>
          </cell>
          <cell r="BH120">
            <v>41730</v>
          </cell>
          <cell r="BI120">
            <v>41730</v>
          </cell>
          <cell r="BK120">
            <v>41914</v>
          </cell>
          <cell r="BM120" t="str">
            <v>CLSD</v>
          </cell>
          <cell r="BN120">
            <v>42009</v>
          </cell>
          <cell r="BO120" t="str">
            <v>05/08/2015 Project Closed on CL.
10/03/14 KB - Refer to email reqarding change in BER delivery date from 12/03/14 to 28/03/14. 
20/01/14 KB - Update received from AS – Proposal of a manual process utilising existing functionality, this project is monitori</v>
          </cell>
          <cell r="BQ120"/>
          <cell r="BS120"/>
          <cell r="BU120"/>
          <cell r="BW120"/>
          <cell r="BX120"/>
          <cell r="BZ120"/>
          <cell r="CA120"/>
          <cell r="CB120"/>
          <cell r="CC120"/>
          <cell r="CD120"/>
          <cell r="CE120"/>
          <cell r="CF120"/>
          <cell r="CG120" t="b">
            <v>0</v>
          </cell>
          <cell r="CH120"/>
          <cell r="CJ120" t="b">
            <v>0</v>
          </cell>
          <cell r="CK120" t="b">
            <v>0</v>
          </cell>
          <cell r="CL120" t="b">
            <v>0</v>
          </cell>
          <cell r="CM120"/>
          <cell r="CO120"/>
          <cell r="CP120"/>
          <cell r="CQ120" t="b">
            <v>0</v>
          </cell>
          <cell r="CR120" t="b">
            <v>0</v>
          </cell>
          <cell r="CS120"/>
          <cell r="CT120"/>
          <cell r="CU120"/>
          <cell r="CV120"/>
          <cell r="CW120"/>
          <cell r="CX120" t="b">
            <v>0</v>
          </cell>
          <cell r="CY120" t="b">
            <v>0</v>
          </cell>
          <cell r="CZ120" t="b">
            <v>0</v>
          </cell>
          <cell r="DA120" t="b">
            <v>0</v>
          </cell>
          <cell r="DB120"/>
          <cell r="DC120"/>
          <cell r="DD120"/>
          <cell r="DE120" t="b">
            <v>0</v>
          </cell>
          <cell r="DF120" t="b">
            <v>0</v>
          </cell>
        </row>
        <row r="121">
          <cell r="A121" t="str">
            <v>COR2411.1</v>
          </cell>
          <cell r="B121" t="str">
            <v>Code Repository Migration Code Configuration Tool Phase 2</v>
          </cell>
          <cell r="C121" t="str">
            <v>100. Change Completed</v>
          </cell>
          <cell r="D121">
            <v>41858</v>
          </cell>
          <cell r="E121" t="str">
            <v>CO-RCVD 14/08/2013
PD-PROD 24/09/2013
PD-IMPD 23/12/2013
PD-SENT 01/08/2014
PD-CLSD 07/08/2014</v>
          </cell>
          <cell r="F121" t="str">
            <v>This piece of work is for Phase 2 of the project and has been included within the Programme Plan and submitted to PCC.  Closedown documents will be produced at the end of both phases.</v>
          </cell>
          <cell r="G121" t="b">
            <v>0</v>
          </cell>
          <cell r="H121"/>
          <cell r="I121">
            <v>41500</v>
          </cell>
          <cell r="L121" t="b">
            <v>0</v>
          </cell>
          <cell r="M121"/>
          <cell r="N121"/>
          <cell r="O121"/>
          <cell r="P121" t="str">
            <v>Nicky Patmore</v>
          </cell>
          <cell r="Q121" t="str">
            <v>Workload Minutes 21/08/13</v>
          </cell>
          <cell r="R121"/>
          <cell r="S121" t="str">
            <v>Jessica Harris</v>
          </cell>
          <cell r="T121" t="str">
            <v>CR (internal)</v>
          </cell>
          <cell r="U121" t="str">
            <v>COMPLETE</v>
          </cell>
          <cell r="V121" t="b">
            <v>0</v>
          </cell>
          <cell r="W121">
            <v>41858</v>
          </cell>
          <cell r="X121"/>
          <cell r="AD121"/>
          <cell r="AF121"/>
          <cell r="AN121"/>
          <cell r="AR121"/>
          <cell r="AS121"/>
          <cell r="AZ121"/>
          <cell r="BB121"/>
          <cell r="BC121"/>
          <cell r="BE121" t="b">
            <v>0</v>
          </cell>
          <cell r="BF121">
            <v>7</v>
          </cell>
          <cell r="BH121">
            <v>41631</v>
          </cell>
          <cell r="BI121">
            <v>41631</v>
          </cell>
          <cell r="BJ121">
            <v>41852</v>
          </cell>
          <cell r="BK121">
            <v>41852</v>
          </cell>
          <cell r="BM121" t="str">
            <v>CLSD</v>
          </cell>
          <cell r="BN121">
            <v>41858</v>
          </cell>
          <cell r="BO121" t="str">
            <v>04/06/14 KB - Update provided by Jessica Harris - The PIA is going to XEC on 10th June. Final closedown should be 30th June assuming finance agree with the final figures.
17/01/14 KB - Update providd by AE - PIS ended on 17/01/14, project in closedown.
24</v>
          </cell>
          <cell r="BQ121"/>
          <cell r="BS121"/>
          <cell r="BU121"/>
          <cell r="BW121"/>
          <cell r="BX121"/>
          <cell r="BZ121"/>
          <cell r="CA121"/>
          <cell r="CB121"/>
          <cell r="CC121"/>
          <cell r="CD121"/>
          <cell r="CE121"/>
          <cell r="CF121"/>
          <cell r="CG121" t="b">
            <v>0</v>
          </cell>
          <cell r="CH121"/>
          <cell r="CJ121" t="b">
            <v>0</v>
          </cell>
          <cell r="CK121" t="b">
            <v>0</v>
          </cell>
          <cell r="CL121" t="b">
            <v>0</v>
          </cell>
          <cell r="CM121"/>
          <cell r="CO121"/>
          <cell r="CP121"/>
          <cell r="CQ121" t="b">
            <v>0</v>
          </cell>
          <cell r="CR121" t="b">
            <v>0</v>
          </cell>
          <cell r="CS121"/>
          <cell r="CT121"/>
          <cell r="CU121"/>
          <cell r="CV121"/>
          <cell r="CW121"/>
          <cell r="CX121" t="b">
            <v>0</v>
          </cell>
          <cell r="CY121" t="b">
            <v>0</v>
          </cell>
          <cell r="CZ121" t="b">
            <v>0</v>
          </cell>
          <cell r="DA121" t="b">
            <v>0</v>
          </cell>
          <cell r="DB121"/>
          <cell r="DC121"/>
          <cell r="DD121"/>
          <cell r="DE121" t="b">
            <v>0</v>
          </cell>
          <cell r="DF121" t="b">
            <v>0</v>
          </cell>
        </row>
        <row r="122">
          <cell r="A122" t="str">
            <v>COR2406</v>
          </cell>
          <cell r="B122" t="str">
            <v>NGN File Transfer Changes</v>
          </cell>
          <cell r="C122" t="str">
            <v>100. Change Completed</v>
          </cell>
          <cell r="D122">
            <v>41668</v>
          </cell>
          <cell r="E122" t="str">
            <v>CO RCVD 15/09/2011,EQ PNDG 21/09/2011,EQ PROD 22/09/2011,EQ CLSD 29/01/2014</v>
          </cell>
          <cell r="F122" t="str">
            <v>NGN are migrating away from United Utilities where a number of Xoserve files are posted to presently which NGN/Wipro pick up and utilise internally. As UU/Vertex will be removed from all support as of end of September, there is a requirement to ensure the</v>
          </cell>
          <cell r="G122" t="b">
            <v>0</v>
          </cell>
          <cell r="H122"/>
          <cell r="I122">
            <v>40801</v>
          </cell>
          <cell r="J122">
            <v>40815</v>
          </cell>
          <cell r="L122" t="b">
            <v>0</v>
          </cell>
          <cell r="M122" t="str">
            <v>NNW</v>
          </cell>
          <cell r="N122" t="str">
            <v>NGN</v>
          </cell>
          <cell r="O122" t="str">
            <v>Joanna Ferguson</v>
          </cell>
          <cell r="P122" t="str">
            <v>Joanna Fergusson</v>
          </cell>
          <cell r="Q122" t="str">
            <v>Workload Meeting 22/09/11</v>
          </cell>
          <cell r="R122"/>
          <cell r="S122" t="str">
            <v>Lorraine Cave</v>
          </cell>
          <cell r="T122" t="str">
            <v>CO</v>
          </cell>
          <cell r="U122" t="str">
            <v>COMPLETE</v>
          </cell>
          <cell r="V122" t="b">
            <v>1</v>
          </cell>
          <cell r="X122"/>
          <cell r="Y122">
            <v>40808</v>
          </cell>
          <cell r="AD122"/>
          <cell r="AF122" t="str">
            <v>CLSD</v>
          </cell>
          <cell r="AG122">
            <v>41668</v>
          </cell>
          <cell r="AN122"/>
          <cell r="AR122"/>
          <cell r="AS122"/>
          <cell r="AZ122"/>
          <cell r="BB122"/>
          <cell r="BC122"/>
          <cell r="BE122" t="b">
            <v>0</v>
          </cell>
          <cell r="BF122">
            <v>5</v>
          </cell>
          <cell r="BH122">
            <v>40808</v>
          </cell>
          <cell r="BI122">
            <v>40808</v>
          </cell>
          <cell r="BJ122">
            <v>40848</v>
          </cell>
          <cell r="BM122"/>
          <cell r="BO122" t="str">
            <v>10/09/12 KB - Transferred from DT to LC due to change in roles.                                                                                   23/01/12 AK - Email sent to Joanna Ferguson from Dave Turpin stating "I'm trying to get the costs from the se</v>
          </cell>
          <cell r="BQ122"/>
          <cell r="BS122"/>
          <cell r="BU122"/>
          <cell r="BW122"/>
          <cell r="BX122"/>
          <cell r="BZ122"/>
          <cell r="CA122"/>
          <cell r="CB122"/>
          <cell r="CC122"/>
          <cell r="CD122"/>
          <cell r="CE122"/>
          <cell r="CF122"/>
          <cell r="CG122" t="b">
            <v>0</v>
          </cell>
          <cell r="CH122"/>
          <cell r="CJ122" t="b">
            <v>0</v>
          </cell>
          <cell r="CK122" t="b">
            <v>0</v>
          </cell>
          <cell r="CL122" t="b">
            <v>0</v>
          </cell>
          <cell r="CM122"/>
          <cell r="CO122"/>
          <cell r="CP122"/>
          <cell r="CQ122" t="b">
            <v>0</v>
          </cell>
          <cell r="CR122" t="b">
            <v>0</v>
          </cell>
          <cell r="CS122"/>
          <cell r="CT122"/>
          <cell r="CU122"/>
          <cell r="CV122"/>
          <cell r="CW122"/>
          <cell r="CX122" t="b">
            <v>0</v>
          </cell>
          <cell r="CY122" t="b">
            <v>0</v>
          </cell>
          <cell r="CZ122" t="b">
            <v>0</v>
          </cell>
          <cell r="DA122" t="b">
            <v>0</v>
          </cell>
          <cell r="DB122"/>
          <cell r="DC122"/>
          <cell r="DD122"/>
          <cell r="DE122" t="b">
            <v>0</v>
          </cell>
          <cell r="DF122" t="b">
            <v>0</v>
          </cell>
        </row>
        <row r="123">
          <cell r="A123" t="str">
            <v>COR4109</v>
          </cell>
          <cell r="B123" t="str">
            <v>COR4109 - Gemini User Test Environment</v>
          </cell>
          <cell r="C123" t="str">
            <v>99. Change Cancelled</v>
          </cell>
          <cell r="D123">
            <v>42978</v>
          </cell>
          <cell r="E123" t="str">
            <v>CO-RCVD - 28/09/16
BE-PNDG- 03/10/16
BE-PROD-06/10/16
BE-PROD-11/11/16
PD-HOLD-11/01/17
PD-CLSD - 31/08/17</v>
          </cell>
          <cell r="F123" t="str">
            <v xml:space="preserve">Change overview: 
One of the options to overcome this issue is to reintroduce a full-scale test environment (UT2) which was created as 
part of the UK Link programme. This environment is currently dormant but could be resurrected. This change order is to </v>
          </cell>
          <cell r="G123" t="b">
            <v>0</v>
          </cell>
          <cell r="H123"/>
          <cell r="I123">
            <v>42635</v>
          </cell>
          <cell r="L123" t="b">
            <v>0</v>
          </cell>
          <cell r="M123" t="str">
            <v>NNW</v>
          </cell>
          <cell r="N123" t="str">
            <v>NGT</v>
          </cell>
          <cell r="O123" t="str">
            <v>Beverley Viney</v>
          </cell>
          <cell r="P123" t="str">
            <v>Beverley Viney</v>
          </cell>
          <cell r="Q123" t="str">
            <v>ICAF - 28/09/16
Pre-Sanction 31/01/17 - DCA</v>
          </cell>
          <cell r="R123" t="str">
            <v>Jessica Harris</v>
          </cell>
          <cell r="S123" t="str">
            <v>Nicola Patmore</v>
          </cell>
          <cell r="T123" t="str">
            <v>CO</v>
          </cell>
          <cell r="U123" t="str">
            <v>CLOSED</v>
          </cell>
          <cell r="V123" t="b">
            <v>1</v>
          </cell>
          <cell r="X123"/>
          <cell r="AD123"/>
          <cell r="AF123"/>
          <cell r="AI123">
            <v>42649</v>
          </cell>
          <cell r="AJ123">
            <v>42649</v>
          </cell>
          <cell r="AN123"/>
          <cell r="AR123"/>
          <cell r="AS123" t="str">
            <v>PNDG</v>
          </cell>
          <cell r="AT123">
            <v>42703</v>
          </cell>
          <cell r="AZ123"/>
          <cell r="BB123"/>
          <cell r="BC123"/>
          <cell r="BE123" t="b">
            <v>0</v>
          </cell>
          <cell r="BF123">
            <v>5</v>
          </cell>
          <cell r="BM123"/>
          <cell r="BO123" t="str">
            <v>01/09/17 DC Email received from BV to close this project.
26/07/17 DC Update from planning meeting, this project may come off hold.  They will confirm in the next planning meeting.
27/06/17 DC NW has confirmed that this project will close.
24/05/17 DC Mik</v>
          </cell>
          <cell r="BQ123"/>
          <cell r="BS123"/>
          <cell r="BU123"/>
          <cell r="BW123"/>
          <cell r="BX123" t="str">
            <v>Low</v>
          </cell>
          <cell r="BZ123"/>
          <cell r="CA123"/>
          <cell r="CB123"/>
          <cell r="CC123"/>
          <cell r="CD123"/>
          <cell r="CE123"/>
          <cell r="CF123"/>
          <cell r="CG123" t="b">
            <v>0</v>
          </cell>
          <cell r="CH123"/>
          <cell r="CJ123" t="b">
            <v>0</v>
          </cell>
          <cell r="CK123" t="b">
            <v>0</v>
          </cell>
          <cell r="CL123" t="b">
            <v>0</v>
          </cell>
          <cell r="CM123"/>
          <cell r="CO123"/>
          <cell r="CP123"/>
          <cell r="CQ123" t="b">
            <v>0</v>
          </cell>
          <cell r="CR123" t="b">
            <v>0</v>
          </cell>
          <cell r="CS123"/>
          <cell r="CT123"/>
          <cell r="CU123"/>
          <cell r="CV123"/>
          <cell r="CW123"/>
          <cell r="CX123" t="b">
            <v>0</v>
          </cell>
          <cell r="CY123" t="b">
            <v>0</v>
          </cell>
          <cell r="CZ123" t="b">
            <v>0</v>
          </cell>
          <cell r="DA123" t="b">
            <v>0</v>
          </cell>
          <cell r="DB123"/>
          <cell r="DC123"/>
          <cell r="DD123"/>
          <cell r="DE123" t="b">
            <v>0</v>
          </cell>
          <cell r="DF123" t="b">
            <v>0</v>
          </cell>
        </row>
        <row r="124">
          <cell r="A124" t="str">
            <v>COR4114</v>
          </cell>
          <cell r="B124" t="str">
            <v>iEP GCS Project Clock Change Testing</v>
          </cell>
          <cell r="C124" t="str">
            <v>100. Change Completed</v>
          </cell>
          <cell r="D124">
            <v>42902</v>
          </cell>
          <cell r="E124" t="str">
            <v>CO-RCVD 05/10/16
BE-PNDG 05/10/16
BE-PROD 18/10/16
BE-SENT 02/11/16
CA-RCVD 15/12/16
SN-PNDG 15/12/16
PD-PROD 26/01/17
PD-SENT 01/02/17
PD_POPD 07/02/17
PD-CLSD 16/06/17</v>
          </cell>
          <cell r="F124" t="str">
            <v>Change overview: 
We require to test the processing of files (data) from iEP) to Gemini during the clock change (23 and 25 hours) 
The testing we require is for 15 – 25 files per afternoon/evening for about 5 working days. 
We will then send you a batc</v>
          </cell>
          <cell r="G124" t="b">
            <v>0</v>
          </cell>
          <cell r="H124" t="str">
            <v>XOS3412</v>
          </cell>
          <cell r="I124">
            <v>42647</v>
          </cell>
          <cell r="L124" t="b">
            <v>0</v>
          </cell>
          <cell r="M124" t="str">
            <v>NNW</v>
          </cell>
          <cell r="N124" t="str">
            <v>NGT</v>
          </cell>
          <cell r="O124" t="str">
            <v>Desmond Seymour/ James Daniels</v>
          </cell>
          <cell r="P124" t="str">
            <v>Desmond Seymour</v>
          </cell>
          <cell r="Q124" t="str">
            <v>ICAF 05/10/16
start up doc- Pre-Sanction 18/10/16
BER Pre-Sanction 01/11/16
BC approved XEC 08/11/16</v>
          </cell>
          <cell r="R124" t="str">
            <v>Rachel Addison</v>
          </cell>
          <cell r="S124" t="str">
            <v>Hannah Reddy</v>
          </cell>
          <cell r="T124" t="str">
            <v>CO</v>
          </cell>
          <cell r="U124" t="str">
            <v>COMPLETE</v>
          </cell>
          <cell r="V124" t="b">
            <v>1</v>
          </cell>
          <cell r="X124" t="str">
            <v>Manisha Bhardwaj</v>
          </cell>
          <cell r="AD124"/>
          <cell r="AF124"/>
          <cell r="AI124">
            <v>42661</v>
          </cell>
          <cell r="AJ124">
            <v>42661</v>
          </cell>
          <cell r="AK124">
            <v>42676</v>
          </cell>
          <cell r="AM124">
            <v>42676</v>
          </cell>
          <cell r="AN124" t="str">
            <v>Pre-Sanction</v>
          </cell>
          <cell r="AO124">
            <v>42768</v>
          </cell>
          <cell r="AP124">
            <v>1463</v>
          </cell>
          <cell r="AR124"/>
          <cell r="AS124" t="str">
            <v>SENT</v>
          </cell>
          <cell r="AT124">
            <v>42676</v>
          </cell>
          <cell r="AU124">
            <v>42719</v>
          </cell>
          <cell r="AZ124"/>
          <cell r="BB124"/>
          <cell r="BC124" t="str">
            <v>PNDG</v>
          </cell>
          <cell r="BE124" t="b">
            <v>0</v>
          </cell>
          <cell r="BF124">
            <v>5</v>
          </cell>
          <cell r="BI124">
            <v>42667</v>
          </cell>
          <cell r="BJ124">
            <v>42751</v>
          </cell>
          <cell r="BK124">
            <v>42767</v>
          </cell>
          <cell r="BL124">
            <v>42795</v>
          </cell>
          <cell r="BM124" t="str">
            <v>CLSD</v>
          </cell>
          <cell r="BN124">
            <v>42773</v>
          </cell>
          <cell r="BO124" t="str">
            <v>16/06/17 DC Project completed, docs checked.
19/04/17 DC signed ECF received and added to the tracker and config library.
07/02/17 CCN approval sent from networks today. Put on PD POPD untill confirmation of all documentation received.
01/02/17 CCN sent t</v>
          </cell>
          <cell r="BQ124"/>
          <cell r="BS124"/>
          <cell r="BU124"/>
          <cell r="BW124"/>
          <cell r="BX124" t="str">
            <v>Low</v>
          </cell>
          <cell r="BZ124"/>
          <cell r="CA124"/>
          <cell r="CB124"/>
          <cell r="CC124"/>
          <cell r="CD124"/>
          <cell r="CE124"/>
          <cell r="CF124"/>
          <cell r="CG124" t="b">
            <v>0</v>
          </cell>
          <cell r="CH124"/>
          <cell r="CJ124" t="b">
            <v>0</v>
          </cell>
          <cell r="CK124" t="b">
            <v>0</v>
          </cell>
          <cell r="CL124" t="b">
            <v>0</v>
          </cell>
          <cell r="CM124"/>
          <cell r="CO124"/>
          <cell r="CP124"/>
          <cell r="CQ124" t="b">
            <v>0</v>
          </cell>
          <cell r="CR124" t="b">
            <v>0</v>
          </cell>
          <cell r="CS124"/>
          <cell r="CT124"/>
          <cell r="CU124"/>
          <cell r="CV124"/>
          <cell r="CW124"/>
          <cell r="CX124" t="b">
            <v>0</v>
          </cell>
          <cell r="CY124" t="b">
            <v>0</v>
          </cell>
          <cell r="CZ124" t="b">
            <v>0</v>
          </cell>
          <cell r="DA124" t="b">
            <v>0</v>
          </cell>
          <cell r="DB124"/>
          <cell r="DC124"/>
          <cell r="DD124"/>
          <cell r="DE124" t="b">
            <v>0</v>
          </cell>
          <cell r="DF124" t="b">
            <v>0</v>
          </cell>
        </row>
        <row r="125">
          <cell r="A125" t="str">
            <v>4328</v>
          </cell>
          <cell r="B125" t="str">
            <v>Report of iGT Meter Points where the confirming shipper is not the elected shipper</v>
          </cell>
          <cell r="C125" t="str">
            <v>7. BER/Business Case In Progress</v>
          </cell>
          <cell r="D125">
            <v>43167</v>
          </cell>
          <cell r="E125" t="str">
            <v>2.1 Start Up Approach 15/11/2017
2.2. Awaiting ME/BICC HLE Quote
7. BER/Business Case In Progress</v>
          </cell>
          <cell r="F125" t="str">
            <v>The CMA has mandated industry data being shared with Price Comparison Websites (PCWs) to better enable customer switching.  
Via industry meetings it has been communicated that PCWs preferred solution will be a single dual fuel GUI interface.  
The elec</v>
          </cell>
          <cell r="G125" t="b">
            <v>0</v>
          </cell>
          <cell r="H125"/>
          <cell r="I125">
            <v>42921</v>
          </cell>
          <cell r="K125">
            <v>43220</v>
          </cell>
          <cell r="L125" t="b">
            <v>0</v>
          </cell>
          <cell r="M125"/>
          <cell r="N125"/>
          <cell r="O125"/>
          <cell r="P125" t="str">
            <v>Emma Smith</v>
          </cell>
          <cell r="Q125"/>
          <cell r="R125"/>
          <cell r="S125" t="str">
            <v>Jo Duncan</v>
          </cell>
          <cell r="T125" t="str">
            <v>CP</v>
          </cell>
          <cell r="U125" t="str">
            <v>LIVE</v>
          </cell>
          <cell r="V125" t="b">
            <v>0</v>
          </cell>
          <cell r="X125"/>
          <cell r="AD125"/>
          <cell r="AF125"/>
          <cell r="AN125"/>
          <cell r="AR125"/>
          <cell r="AS125"/>
          <cell r="AZ125"/>
          <cell r="BB125"/>
          <cell r="BC125"/>
          <cell r="BE125" t="b">
            <v>0</v>
          </cell>
          <cell r="BH125">
            <v>43287</v>
          </cell>
          <cell r="BM125"/>
          <cell r="BO125" t="str">
            <v>06/04/18 AC- BER going to April ChMC. ME to scheduled it for the 6th of July.  
03/04/2018 DC Scanned EAF in config library.
29/04/18 Julie B - ME team awaiting BER approval, ME are going to schedule this CP into the their delivery schedule.
23/03/18 AC</v>
          </cell>
          <cell r="BQ125"/>
          <cell r="BS125"/>
          <cell r="BU125"/>
          <cell r="BW125"/>
          <cell r="BX125"/>
          <cell r="BY125">
            <v>50</v>
          </cell>
          <cell r="BZ125"/>
          <cell r="CA125" t="str">
            <v>Data Office</v>
          </cell>
          <cell r="CB125" t="str">
            <v>XOS3615</v>
          </cell>
          <cell r="CC125" t="str">
            <v>ME</v>
          </cell>
          <cell r="CD125" t="str">
            <v>BW</v>
          </cell>
          <cell r="CE125" t="str">
            <v>SPA</v>
          </cell>
          <cell r="CF125" t="str">
            <v>31-100days</v>
          </cell>
          <cell r="CG125" t="b">
            <v>0</v>
          </cell>
          <cell r="CH125"/>
          <cell r="CJ125" t="b">
            <v>0</v>
          </cell>
          <cell r="CK125" t="b">
            <v>0</v>
          </cell>
          <cell r="CL125" t="b">
            <v>0</v>
          </cell>
          <cell r="CM125"/>
          <cell r="CN125">
            <v>0</v>
          </cell>
          <cell r="CO125"/>
          <cell r="CP125"/>
          <cell r="CQ125" t="b">
            <v>0</v>
          </cell>
          <cell r="CR125" t="b">
            <v>0</v>
          </cell>
          <cell r="CS125" t="str">
            <v>customer</v>
          </cell>
          <cell r="CT125"/>
          <cell r="CU125"/>
          <cell r="CV125" t="str">
            <v>ChMC endorsed Change Proposal</v>
          </cell>
          <cell r="CW125" t="str">
            <v>Multiple Market Groups</v>
          </cell>
          <cell r="CX125" t="b">
            <v>1</v>
          </cell>
          <cell r="CY125" t="b">
            <v>1</v>
          </cell>
          <cell r="CZ125" t="b">
            <v>1</v>
          </cell>
          <cell r="DA125" t="b">
            <v>0</v>
          </cell>
          <cell r="DB125" t="str">
            <v>Service Area 18: Provision of User Reports and Information</v>
          </cell>
          <cell r="DC125" t="str">
            <v>Two to Five</v>
          </cell>
          <cell r="DD125" t="str">
            <v>Medium</v>
          </cell>
          <cell r="DE125" t="b">
            <v>0</v>
          </cell>
          <cell r="DF125" t="b">
            <v>0</v>
          </cell>
          <cell r="DG125">
            <v>42929</v>
          </cell>
          <cell r="DH125">
            <v>43166</v>
          </cell>
        </row>
        <row r="126">
          <cell r="A126" t="str">
            <v>4273</v>
          </cell>
          <cell r="B126" t="str">
            <v>Introducing IHD (In-Home Display)
Installed Status of Failed MOD614</v>
          </cell>
          <cell r="C126" t="str">
            <v>7. BER/Business Case In Progress</v>
          </cell>
          <cell r="D126">
            <v>43138</v>
          </cell>
          <cell r="E126" t="str">
            <v>2.1 Start -Up Approach in progress
4. EQR In-Progress
7. BER/Business Case In Progress 07/02/18</v>
          </cell>
          <cell r="F126" t="str">
            <v>At the time when the data items relevant to smart metering were included in the UNC Transportation Principal Document (TPD) Section Annex M -1, the values created for In-Home Device (IHD), i.e. ‘Installed’, ‘Declined’ and ‘Existing’ values were felt to be</v>
          </cell>
          <cell r="G126" t="b">
            <v>0</v>
          </cell>
          <cell r="H126"/>
          <cell r="I126">
            <v>42865</v>
          </cell>
          <cell r="K126">
            <v>43252</v>
          </cell>
          <cell r="L126" t="b">
            <v>0</v>
          </cell>
          <cell r="M126"/>
          <cell r="N126"/>
          <cell r="O126"/>
          <cell r="P126" t="str">
            <v>Alex Cebo</v>
          </cell>
          <cell r="Q126"/>
          <cell r="R126"/>
          <cell r="S126" t="str">
            <v>Padmini Duvvuri</v>
          </cell>
          <cell r="T126" t="str">
            <v>CP</v>
          </cell>
          <cell r="U126" t="str">
            <v>LIVE</v>
          </cell>
          <cell r="V126" t="b">
            <v>0</v>
          </cell>
          <cell r="X126"/>
          <cell r="AD126"/>
          <cell r="AF126"/>
          <cell r="AN126"/>
          <cell r="AR126"/>
          <cell r="AS126"/>
          <cell r="AZ126"/>
          <cell r="BB126"/>
          <cell r="BC126"/>
          <cell r="BE126" t="b">
            <v>0</v>
          </cell>
          <cell r="BH126">
            <v>43413</v>
          </cell>
          <cell r="BM126"/>
          <cell r="BO126" t="str">
            <v>07/02/18 - ChMC outcome - R3 Initial Scope approved / EQR Approved / Proposed BER to be submitted for ChmC April
23/01/18 - Julie B - DSC DSG approved this XRN to Release 3 22/01/18
19/12/2017 AC- Padmini Duvvuri is the senior project manager and Tom Li</v>
          </cell>
          <cell r="BQ126"/>
          <cell r="BS126"/>
          <cell r="BU126"/>
          <cell r="BW126"/>
          <cell r="BX126"/>
          <cell r="BY126">
            <v>3</v>
          </cell>
          <cell r="BZ126"/>
          <cell r="CA126" t="str">
            <v>R &amp; N</v>
          </cell>
          <cell r="CB126"/>
          <cell r="CC126" t="str">
            <v>Project Delivery</v>
          </cell>
          <cell r="CD126" t="str">
            <v>ISU</v>
          </cell>
          <cell r="CE126" t="str">
            <v>Other</v>
          </cell>
          <cell r="CF126" t="str">
            <v>31-100days</v>
          </cell>
          <cell r="CG126" t="b">
            <v>0</v>
          </cell>
          <cell r="CH126"/>
          <cell r="CJ126" t="b">
            <v>0</v>
          </cell>
          <cell r="CK126" t="b">
            <v>0</v>
          </cell>
          <cell r="CL126" t="b">
            <v>0</v>
          </cell>
          <cell r="CM126"/>
          <cell r="CN126">
            <v>0</v>
          </cell>
          <cell r="CO126"/>
          <cell r="CP126"/>
          <cell r="CQ126" t="b">
            <v>0</v>
          </cell>
          <cell r="CR126" t="b">
            <v>0</v>
          </cell>
          <cell r="CS126" t="str">
            <v>Customer</v>
          </cell>
          <cell r="CT126"/>
          <cell r="CU126"/>
          <cell r="CV126" t="str">
            <v>SPAA Change Proposal</v>
          </cell>
          <cell r="CW126" t="str">
            <v>One Market Group</v>
          </cell>
          <cell r="CX126" t="b">
            <v>1</v>
          </cell>
          <cell r="CY126" t="b">
            <v>0</v>
          </cell>
          <cell r="CZ126" t="b">
            <v>0</v>
          </cell>
          <cell r="DA126" t="b">
            <v>0</v>
          </cell>
          <cell r="DB126" t="str">
            <v>Service Area 1: Manage Supply Point Registration</v>
          </cell>
          <cell r="DC126" t="str">
            <v>One</v>
          </cell>
          <cell r="DD126" t="str">
            <v>Low</v>
          </cell>
          <cell r="DE126" t="b">
            <v>0</v>
          </cell>
          <cell r="DF126" t="b">
            <v>0</v>
          </cell>
          <cell r="DG126">
            <v>43047</v>
          </cell>
          <cell r="DH126">
            <v>43138</v>
          </cell>
        </row>
        <row r="127">
          <cell r="A127" t="str">
            <v>4545</v>
          </cell>
          <cell r="B127" t="str">
            <v>UNC Modification 0619B - Application of proportionate ratchet charges to daily read sites</v>
          </cell>
          <cell r="C127" t="str">
            <v>0.5 Change Proposal awaiting MOD approval (ROM complete)</v>
          </cell>
          <cell r="D127">
            <v>43082</v>
          </cell>
          <cell r="E127" t="str">
            <v>0.ROM In-Progress
0.5 Change Proposal awaiting MOD approval (ROM complete)</v>
          </cell>
          <cell r="F127" t="str">
            <v>The proposer summarised their reasons for change in the modification as follows…
If the ratchet charge regime is not reformed so that the ratchet costs levied are proportionate then…
[a] The number of SMPs that may elect to become DM will be severely limi</v>
          </cell>
          <cell r="G127" t="b">
            <v>0</v>
          </cell>
          <cell r="H127"/>
          <cell r="I127">
            <v>43068</v>
          </cell>
          <cell r="K127">
            <v>43374</v>
          </cell>
          <cell r="L127" t="b">
            <v>0</v>
          </cell>
          <cell r="M127"/>
          <cell r="N127"/>
          <cell r="O127"/>
          <cell r="P127"/>
          <cell r="Q127"/>
          <cell r="R127"/>
          <cell r="S127" t="str">
            <v>Murray Thomson</v>
          </cell>
          <cell r="T127" t="str">
            <v>CP</v>
          </cell>
          <cell r="U127" t="str">
            <v>LIVE</v>
          </cell>
          <cell r="V127" t="b">
            <v>0</v>
          </cell>
          <cell r="X127"/>
          <cell r="AD127"/>
          <cell r="AF127"/>
          <cell r="AN127"/>
          <cell r="AR127"/>
          <cell r="AS127"/>
          <cell r="AZ127"/>
          <cell r="BB127"/>
          <cell r="BC127"/>
          <cell r="BE127" t="b">
            <v>0</v>
          </cell>
          <cell r="BH127">
            <v>43082</v>
          </cell>
          <cell r="BI127">
            <v>43082</v>
          </cell>
          <cell r="BM127"/>
          <cell r="BO127" t="str">
            <v>13/12/17 DC There are three ROMs for this Mod, all were spoken about at ChMC today, they will all be going back to the work group for discussion and one of them will be going ahead in the future.
07/12/17 DC Update from Ian after meeting with Fay and Harf</v>
          </cell>
          <cell r="BQ127"/>
          <cell r="BS127"/>
          <cell r="BU127"/>
          <cell r="BW127"/>
          <cell r="BX127"/>
          <cell r="BY127">
            <v>4</v>
          </cell>
          <cell r="BZ127"/>
          <cell r="CA127" t="str">
            <v>R &amp; N</v>
          </cell>
          <cell r="CB127"/>
          <cell r="CC127" t="str">
            <v>Project Delivery</v>
          </cell>
          <cell r="CD127" t="str">
            <v>ISU</v>
          </cell>
          <cell r="CE127"/>
          <cell r="CF127" t="str">
            <v>60-100 days</v>
          </cell>
          <cell r="CG127" t="b">
            <v>0</v>
          </cell>
          <cell r="CH127"/>
          <cell r="CJ127" t="b">
            <v>0</v>
          </cell>
          <cell r="CK127" t="b">
            <v>0</v>
          </cell>
          <cell r="CL127" t="b">
            <v>0</v>
          </cell>
          <cell r="CM127"/>
          <cell r="CN127">
            <v>0</v>
          </cell>
          <cell r="CO127"/>
          <cell r="CP127"/>
          <cell r="CQ127" t="b">
            <v>0</v>
          </cell>
          <cell r="CR127" t="b">
            <v>0</v>
          </cell>
          <cell r="CS127"/>
          <cell r="CT127"/>
          <cell r="CU127"/>
          <cell r="CV127" t="str">
            <v>MOD/Ofgem</v>
          </cell>
          <cell r="CW127" t="str">
            <v>All UK Gas Market Participants</v>
          </cell>
          <cell r="CX127" t="b">
            <v>1</v>
          </cell>
          <cell r="CY127" t="b">
            <v>1</v>
          </cell>
          <cell r="CZ127" t="b">
            <v>1</v>
          </cell>
          <cell r="DA127" t="b">
            <v>0</v>
          </cell>
          <cell r="DB127" t="str">
            <v>Service Area 7: NTS Capacity / LDZ Capacity / Commodity / Reconciliation / Ad-Hoc Adjustment and Energy Balancing Invoices</v>
          </cell>
          <cell r="DC127" t="str">
            <v>Two to Five</v>
          </cell>
          <cell r="DD127" t="str">
            <v>Medium</v>
          </cell>
          <cell r="DE127" t="b">
            <v>0</v>
          </cell>
          <cell r="DF127" t="b">
            <v>0</v>
          </cell>
          <cell r="DG127">
            <v>43082</v>
          </cell>
        </row>
        <row r="128">
          <cell r="A128" t="str">
            <v>COR3985</v>
          </cell>
          <cell r="B128" t="str">
            <v>Pressure Tier data provision service</v>
          </cell>
          <cell r="C128" t="str">
            <v>99. Change Cancelled</v>
          </cell>
          <cell r="D128">
            <v>42556</v>
          </cell>
          <cell r="E128" t="str">
            <v>09/03/2016 CO-RCVD
21/03/2016 EQ-PNDG
21/03/2016 EQ-PROD
05/04/2016 EQ-SENT
03/06/2016 BE-PNDG
20/06/2016 BE-PROD
05/07/2016 PD-CLSD</v>
          </cell>
          <cell r="F128" t="str">
            <v>There are requirements in MAMCoP for MAMs to establish the pressure of meter installation prior to undertaking meter works. The roll-out of smart metering has increased the rate of meter installations and therefore increased the need for MAMs to better un</v>
          </cell>
          <cell r="G128" t="b">
            <v>0</v>
          </cell>
          <cell r="H128"/>
          <cell r="I128">
            <v>42436</v>
          </cell>
          <cell r="J128">
            <v>42450</v>
          </cell>
          <cell r="L128" t="b">
            <v>0</v>
          </cell>
          <cell r="M128" t="str">
            <v>ADN</v>
          </cell>
          <cell r="N128"/>
          <cell r="O128" t="str">
            <v>Joanna Ferguson</v>
          </cell>
          <cell r="P128" t="str">
            <v>Murray Thomson</v>
          </cell>
          <cell r="Q128" t="str">
            <v>ICAF - 09/03/16</v>
          </cell>
          <cell r="R128" t="str">
            <v>David  Addison</v>
          </cell>
          <cell r="S128" t="str">
            <v>Lorraine Cave</v>
          </cell>
          <cell r="T128" t="str">
            <v>CO</v>
          </cell>
          <cell r="U128" t="str">
            <v>CLOSED</v>
          </cell>
          <cell r="V128" t="b">
            <v>1</v>
          </cell>
          <cell r="W128">
            <v>42556</v>
          </cell>
          <cell r="X128" t="str">
            <v>Murray Thomson</v>
          </cell>
          <cell r="Y128">
            <v>42450</v>
          </cell>
          <cell r="Z128">
            <v>42465</v>
          </cell>
          <cell r="AA128">
            <v>42465</v>
          </cell>
          <cell r="AB128">
            <v>42465</v>
          </cell>
          <cell r="AC128">
            <v>0</v>
          </cell>
          <cell r="AD128" t="str">
            <v>8 weeks</v>
          </cell>
          <cell r="AE128">
            <v>42556</v>
          </cell>
          <cell r="AF128" t="str">
            <v>SENT</v>
          </cell>
          <cell r="AG128">
            <v>42465</v>
          </cell>
          <cell r="AH128">
            <v>42524</v>
          </cell>
          <cell r="AI128">
            <v>42538</v>
          </cell>
          <cell r="AJ128">
            <v>42541</v>
          </cell>
          <cell r="AK128">
            <v>42580</v>
          </cell>
          <cell r="AN128"/>
          <cell r="AR128"/>
          <cell r="AS128" t="str">
            <v>PROD</v>
          </cell>
          <cell r="AT128">
            <v>42541</v>
          </cell>
          <cell r="AZ128"/>
          <cell r="BB128"/>
          <cell r="BC128"/>
          <cell r="BE128" t="b">
            <v>0</v>
          </cell>
          <cell r="BF128">
            <v>3</v>
          </cell>
          <cell r="BI128">
            <v>42450</v>
          </cell>
          <cell r="BM128"/>
          <cell r="BO128" t="str">
            <v>05.07.16: CM closed as this was delivered as part of BAU activity. Hence, we do not require a sign off from the Network cause it was not a project in the first place. CM has filed the Config Library email evidence.
04.07.16: Note from LC confirming from M</v>
          </cell>
          <cell r="BQ128"/>
          <cell r="BS128"/>
          <cell r="BU128"/>
          <cell r="BW128"/>
          <cell r="BX128"/>
          <cell r="BZ128"/>
          <cell r="CA128"/>
          <cell r="CB128"/>
          <cell r="CC128"/>
          <cell r="CD128"/>
          <cell r="CE128"/>
          <cell r="CF128"/>
          <cell r="CG128" t="b">
            <v>0</v>
          </cell>
          <cell r="CH128"/>
          <cell r="CJ128" t="b">
            <v>0</v>
          </cell>
          <cell r="CK128" t="b">
            <v>0</v>
          </cell>
          <cell r="CL128" t="b">
            <v>0</v>
          </cell>
          <cell r="CM128"/>
          <cell r="CO128"/>
          <cell r="CP128"/>
          <cell r="CQ128" t="b">
            <v>0</v>
          </cell>
          <cell r="CR128" t="b">
            <v>0</v>
          </cell>
          <cell r="CS128"/>
          <cell r="CT128"/>
          <cell r="CU128"/>
          <cell r="CV128"/>
          <cell r="CW128"/>
          <cell r="CX128" t="b">
            <v>0</v>
          </cell>
          <cell r="CY128" t="b">
            <v>0</v>
          </cell>
          <cell r="CZ128" t="b">
            <v>0</v>
          </cell>
          <cell r="DA128" t="b">
            <v>0</v>
          </cell>
          <cell r="DB128"/>
          <cell r="DC128"/>
          <cell r="DD128"/>
          <cell r="DE128" t="b">
            <v>0</v>
          </cell>
          <cell r="DF128" t="b">
            <v>0</v>
          </cell>
        </row>
        <row r="129">
          <cell r="A129" t="str">
            <v>3456</v>
          </cell>
          <cell r="B129" t="str">
            <v>Stakeholder Management System</v>
          </cell>
          <cell r="C129" t="str">
            <v>99. Change Cancelled</v>
          </cell>
          <cell r="D129">
            <v>43056</v>
          </cell>
          <cell r="E129" t="str">
            <v>CO-RCVD 17/11/2015
Moved from CO-RCVD to 2.1 Start Up Approach in Progress
08/11/2017</v>
          </cell>
          <cell r="F129" t="str">
            <v>Currently telephone and email enquiries are dealt with by different teams across Xoserve leading to potential inconsistency of messages, reduced visibility and tracking of interactions with stakeholders. The Social Collaboration Group has concluded that a</v>
          </cell>
          <cell r="G129" t="b">
            <v>0</v>
          </cell>
          <cell r="H129"/>
          <cell r="I129">
            <v>41842</v>
          </cell>
          <cell r="L129" t="b">
            <v>0</v>
          </cell>
          <cell r="M129"/>
          <cell r="N129"/>
          <cell r="O129"/>
          <cell r="P129"/>
          <cell r="Q129" t="str">
            <v>ICAF 22/07/2014
Pre Sanction 20/10/15</v>
          </cell>
          <cell r="R129" t="str">
            <v>Dave Williamson</v>
          </cell>
          <cell r="S129" t="str">
            <v>Darran Jackson</v>
          </cell>
          <cell r="T129" t="str">
            <v>CR (Internal)</v>
          </cell>
          <cell r="U129" t="str">
            <v>CLOSED</v>
          </cell>
          <cell r="V129" t="b">
            <v>0</v>
          </cell>
          <cell r="X129" t="str">
            <v>Adam Jones/ Lorraine Owem</v>
          </cell>
          <cell r="AD129"/>
          <cell r="AF129"/>
          <cell r="AN129"/>
          <cell r="AR129"/>
          <cell r="AS129"/>
          <cell r="AZ129"/>
          <cell r="BB129"/>
          <cell r="BC129"/>
          <cell r="BE129" t="b">
            <v>0</v>
          </cell>
          <cell r="BF129">
            <v>6</v>
          </cell>
          <cell r="BM129"/>
          <cell r="BO129" t="str">
            <v>17/11/2017 - IB - Change closed as now part of TU
15/11/2017 DC DJ and AJ are not available at the moment but this was only put on the database to tracking purposes, I don’t think it was ever implemented .  I have sent an email to them both asking for inf</v>
          </cell>
          <cell r="BQ129"/>
          <cell r="BS129"/>
          <cell r="BU129"/>
          <cell r="BW129"/>
          <cell r="BX129" t="str">
            <v>Low</v>
          </cell>
          <cell r="BZ129"/>
          <cell r="CA129" t="str">
            <v>Other</v>
          </cell>
          <cell r="CB129"/>
          <cell r="CC129" t="str">
            <v>Project Delivery</v>
          </cell>
          <cell r="CD129" t="str">
            <v>Other</v>
          </cell>
          <cell r="CE129" t="str">
            <v>Other</v>
          </cell>
          <cell r="CF129" t="str">
            <v>100+days</v>
          </cell>
          <cell r="CG129" t="b">
            <v>0</v>
          </cell>
          <cell r="CH129"/>
          <cell r="CJ129" t="b">
            <v>0</v>
          </cell>
          <cell r="CK129" t="b">
            <v>0</v>
          </cell>
          <cell r="CL129" t="b">
            <v>0</v>
          </cell>
          <cell r="CM129"/>
          <cell r="CO129"/>
          <cell r="CP129"/>
          <cell r="CQ129" t="b">
            <v>0</v>
          </cell>
          <cell r="CR129" t="b">
            <v>0</v>
          </cell>
          <cell r="CS129" t="str">
            <v>No</v>
          </cell>
          <cell r="CT129"/>
          <cell r="CU129"/>
          <cell r="CV129"/>
          <cell r="CW129"/>
          <cell r="CX129" t="b">
            <v>0</v>
          </cell>
          <cell r="CY129" t="b">
            <v>0</v>
          </cell>
          <cell r="CZ129" t="b">
            <v>0</v>
          </cell>
          <cell r="DA129" t="b">
            <v>0</v>
          </cell>
          <cell r="DB129"/>
          <cell r="DC129"/>
          <cell r="DD129"/>
          <cell r="DE129" t="b">
            <v>0</v>
          </cell>
          <cell r="DF129" t="b">
            <v>0</v>
          </cell>
        </row>
        <row r="130">
          <cell r="A130" t="str">
            <v>COR3939</v>
          </cell>
          <cell r="B130" t="str">
            <v>SGN IX Configuration Requirements</v>
          </cell>
          <cell r="C130" t="str">
            <v>100. Change Completed</v>
          </cell>
          <cell r="D130">
            <v>42807</v>
          </cell>
          <cell r="E130" t="str">
            <v>CO-RCVD-27/01/16
BE-PNDG- 28/01/16
BE-SENT  22/03/16
CA-RCVD 22/03/16
SN-PNDG 22/03/16
SN-CLSD 07/04/16
PD-SENT 08/08/16
PD-POPD 02/02/17
PD-CLSD 13/03/17</v>
          </cell>
          <cell r="F130" t="str">
            <v>Undertake IX Gateway configuration by Vodafone: The existing SGM01 (SGM IX Gateway) site has the directory permissions. 
*Please see the Change Order for the full list of directory permissions</v>
          </cell>
          <cell r="G130" t="b">
            <v>0</v>
          </cell>
          <cell r="H130"/>
          <cell r="I130">
            <v>42389</v>
          </cell>
          <cell r="L130" t="b">
            <v>0</v>
          </cell>
          <cell r="M130" t="str">
            <v>NNW</v>
          </cell>
          <cell r="N130" t="str">
            <v>SGN</v>
          </cell>
          <cell r="O130" t="str">
            <v>Colin Thomson</v>
          </cell>
          <cell r="P130" t="str">
            <v>Colin Thomson</v>
          </cell>
          <cell r="Q130" t="str">
            <v>ICAF 27/01/2016
BER approved presanction- 22.03.16</v>
          </cell>
          <cell r="R130"/>
          <cell r="S130" t="str">
            <v>Darran Dredge</v>
          </cell>
          <cell r="T130" t="str">
            <v>CO</v>
          </cell>
          <cell r="U130" t="str">
            <v>COMPLETE</v>
          </cell>
          <cell r="V130" t="b">
            <v>1</v>
          </cell>
          <cell r="W130">
            <v>42807</v>
          </cell>
          <cell r="X130"/>
          <cell r="AD130"/>
          <cell r="AF130"/>
          <cell r="AI130">
            <v>42418</v>
          </cell>
          <cell r="AJ130">
            <v>42412</v>
          </cell>
          <cell r="AK130">
            <v>42447</v>
          </cell>
          <cell r="AL130">
            <v>42452</v>
          </cell>
          <cell r="AM130">
            <v>42451</v>
          </cell>
          <cell r="AN130" t="str">
            <v>Pre- Sanction 22/03.2016</v>
          </cell>
          <cell r="AO130">
            <v>42543</v>
          </cell>
          <cell r="AP130">
            <v>2121</v>
          </cell>
          <cell r="AQ130">
            <v>2121</v>
          </cell>
          <cell r="AR130"/>
          <cell r="AS130" t="str">
            <v>SENT</v>
          </cell>
          <cell r="AT130">
            <v>42451</v>
          </cell>
          <cell r="AU130">
            <v>42451</v>
          </cell>
          <cell r="AZ130"/>
          <cell r="BB130"/>
          <cell r="BC130" t="str">
            <v>CLSD</v>
          </cell>
          <cell r="BD130">
            <v>42467</v>
          </cell>
          <cell r="BE130" t="b">
            <v>0</v>
          </cell>
          <cell r="BF130">
            <v>5</v>
          </cell>
          <cell r="BI130">
            <v>42396</v>
          </cell>
          <cell r="BJ130">
            <v>42597</v>
          </cell>
          <cell r="BK130">
            <v>42590</v>
          </cell>
          <cell r="BL130">
            <v>42614</v>
          </cell>
          <cell r="BM130" t="str">
            <v>CLSD</v>
          </cell>
          <cell r="BN130">
            <v>42590</v>
          </cell>
          <cell r="BO130" t="str">
            <v>13/03/17 Project closed.
14/02/17 DC Received ECF from projects today, IB checked against EAF and all figures match.  This can now be closed.
02/02/17 DC DD chased this up with Hilary Chapman, she has now sent the CCN back approved.  We still need the ECF</v>
          </cell>
          <cell r="BQ130"/>
          <cell r="BS130"/>
          <cell r="BU130"/>
          <cell r="BW130"/>
          <cell r="BX130" t="str">
            <v>Medium</v>
          </cell>
          <cell r="BZ130"/>
          <cell r="CA130"/>
          <cell r="CB130"/>
          <cell r="CC130"/>
          <cell r="CD130"/>
          <cell r="CE130"/>
          <cell r="CF130"/>
          <cell r="CG130" t="b">
            <v>0</v>
          </cell>
          <cell r="CH130"/>
          <cell r="CJ130" t="b">
            <v>0</v>
          </cell>
          <cell r="CK130" t="b">
            <v>0</v>
          </cell>
          <cell r="CL130" t="b">
            <v>0</v>
          </cell>
          <cell r="CM130"/>
          <cell r="CO130"/>
          <cell r="CP130"/>
          <cell r="CQ130" t="b">
            <v>0</v>
          </cell>
          <cell r="CR130" t="b">
            <v>0</v>
          </cell>
          <cell r="CS130"/>
          <cell r="CT130"/>
          <cell r="CU130"/>
          <cell r="CV130"/>
          <cell r="CW130"/>
          <cell r="CX130" t="b">
            <v>0</v>
          </cell>
          <cell r="CY130" t="b">
            <v>0</v>
          </cell>
          <cell r="CZ130" t="b">
            <v>0</v>
          </cell>
          <cell r="DA130" t="b">
            <v>0</v>
          </cell>
          <cell r="DB130"/>
          <cell r="DC130"/>
          <cell r="DD130"/>
          <cell r="DE130" t="b">
            <v>0</v>
          </cell>
          <cell r="DF130" t="b">
            <v>0</v>
          </cell>
        </row>
        <row r="131">
          <cell r="A131" t="str">
            <v>COR3960</v>
          </cell>
          <cell r="B131" t="str">
            <v>EU 2016 ‘Summer Release’</v>
          </cell>
          <cell r="C131" t="str">
            <v>100. Change Completed</v>
          </cell>
          <cell r="D131">
            <v>42807</v>
          </cell>
          <cell r="E131" t="str">
            <v>CO-RCVD-10/02/2016
EQ-PNDG-18/02/2016
EQ-PROD- 18/02/2016
EQ-SENT -01/04/2016
BE-PNDG -01/04/2016
BE-PROD 01/04/2016
BE-PNDG 15/04/2016
BE-SENT 17/05/2016
BE-SENT 03/06/2016
CA-RCVD 20/07/16
SN-PNDG 20/07/16
SN-SENT 26/07/16
PD-PROD 26/07/16
PD-SENT 18/11</v>
          </cell>
          <cell r="F131" t="str">
            <v>These requirements should be delivered as soon as possible and by October 2016, although to help clarify NG priority the table in The Change Overview section lists each requirement in priority order.
Change driver / origin: 
EU Code and UNC functional req</v>
          </cell>
          <cell r="G131" t="b">
            <v>0</v>
          </cell>
          <cell r="H131" t="str">
            <v>COR3856</v>
          </cell>
          <cell r="I131">
            <v>42405</v>
          </cell>
          <cell r="J131">
            <v>42419</v>
          </cell>
          <cell r="L131" t="b">
            <v>0</v>
          </cell>
          <cell r="M131" t="str">
            <v>NNW</v>
          </cell>
          <cell r="N131" t="str">
            <v>NGT</v>
          </cell>
          <cell r="O131" t="str">
            <v>Beverley Viney</v>
          </cell>
          <cell r="P131" t="str">
            <v>Beverley Viney</v>
          </cell>
          <cell r="Q131" t="str">
            <v>ICAF 10.02.2016
Start Up approved email 23/2/16
Bus Case - Pre-sanction 15/06/16 
BER pre-sanction 17/05/16</v>
          </cell>
          <cell r="R131"/>
          <cell r="S131" t="str">
            <v>Jessica Harris</v>
          </cell>
          <cell r="T131" t="str">
            <v>CO</v>
          </cell>
          <cell r="U131" t="str">
            <v>COMPLETE</v>
          </cell>
          <cell r="V131" t="b">
            <v>0</v>
          </cell>
          <cell r="W131">
            <v>42442</v>
          </cell>
          <cell r="X131" t="str">
            <v>Nicola Patmore</v>
          </cell>
          <cell r="Y131">
            <v>42418</v>
          </cell>
          <cell r="Z131">
            <v>42445</v>
          </cell>
          <cell r="AA131">
            <v>42445</v>
          </cell>
          <cell r="AB131">
            <v>42444</v>
          </cell>
          <cell r="AC131">
            <v>85106</v>
          </cell>
          <cell r="AD131" t="str">
            <v>3 months</v>
          </cell>
          <cell r="AE131">
            <v>42536</v>
          </cell>
          <cell r="AF131" t="str">
            <v>SENT</v>
          </cell>
          <cell r="AG131">
            <v>42445</v>
          </cell>
          <cell r="AH131">
            <v>42461</v>
          </cell>
          <cell r="AI131">
            <v>42475</v>
          </cell>
          <cell r="AJ131">
            <v>42475</v>
          </cell>
          <cell r="AK131">
            <v>42507</v>
          </cell>
          <cell r="AL131">
            <v>42507</v>
          </cell>
          <cell r="AM131">
            <v>42524</v>
          </cell>
          <cell r="AN131" t="str">
            <v>Pre-Sanction 17/05/16</v>
          </cell>
          <cell r="AO131">
            <v>42616</v>
          </cell>
          <cell r="AP131">
            <v>806894</v>
          </cell>
          <cell r="AR131"/>
          <cell r="AS131" t="str">
            <v>SENT</v>
          </cell>
          <cell r="AT131">
            <v>42524</v>
          </cell>
          <cell r="AU131">
            <v>42571</v>
          </cell>
          <cell r="AZ131" t="str">
            <v>Jessica Harris</v>
          </cell>
          <cell r="BA131">
            <v>42590</v>
          </cell>
          <cell r="BB131"/>
          <cell r="BC131" t="str">
            <v>SENT</v>
          </cell>
          <cell r="BD131">
            <v>42590</v>
          </cell>
          <cell r="BE131" t="b">
            <v>0</v>
          </cell>
          <cell r="BF131">
            <v>5</v>
          </cell>
          <cell r="BH131">
            <v>42596</v>
          </cell>
          <cell r="BI131">
            <v>42596</v>
          </cell>
          <cell r="BJ131">
            <v>42689</v>
          </cell>
          <cell r="BK131">
            <v>42692</v>
          </cell>
          <cell r="BL131">
            <v>42720</v>
          </cell>
          <cell r="BM131" t="str">
            <v>CLSD</v>
          </cell>
          <cell r="BN131">
            <v>42716</v>
          </cell>
          <cell r="BO131" t="str">
            <v>13/03/17 Closed
04/01/17 DC Signed ECF received, this project can closedown once checks have been done.
12/12/16: CCN approved from the networks for both COR3856 / COR3960
25/11/16: CM Amended Business case / AEAF for Pre-sanction next week to be approved</v>
          </cell>
          <cell r="BQ131"/>
          <cell r="BS131"/>
          <cell r="BU131"/>
          <cell r="BW131"/>
          <cell r="BX131" t="str">
            <v>Medium</v>
          </cell>
          <cell r="BZ131"/>
          <cell r="CA131"/>
          <cell r="CB131"/>
          <cell r="CC131"/>
          <cell r="CD131"/>
          <cell r="CE131"/>
          <cell r="CF131"/>
          <cell r="CG131" t="b">
            <v>0</v>
          </cell>
          <cell r="CH131"/>
          <cell r="CJ131" t="b">
            <v>0</v>
          </cell>
          <cell r="CK131" t="b">
            <v>0</v>
          </cell>
          <cell r="CL131" t="b">
            <v>0</v>
          </cell>
          <cell r="CM131"/>
          <cell r="CO131"/>
          <cell r="CP131"/>
          <cell r="CQ131" t="b">
            <v>0</v>
          </cell>
          <cell r="CR131" t="b">
            <v>0</v>
          </cell>
          <cell r="CS131"/>
          <cell r="CT131"/>
          <cell r="CU131"/>
          <cell r="CV131"/>
          <cell r="CW131"/>
          <cell r="CX131" t="b">
            <v>0</v>
          </cell>
          <cell r="CY131" t="b">
            <v>0</v>
          </cell>
          <cell r="CZ131" t="b">
            <v>0</v>
          </cell>
          <cell r="DA131" t="b">
            <v>0</v>
          </cell>
          <cell r="DB131"/>
          <cell r="DC131"/>
          <cell r="DD131"/>
          <cell r="DE131" t="b">
            <v>0</v>
          </cell>
          <cell r="DF131" t="b">
            <v>0</v>
          </cell>
        </row>
        <row r="132">
          <cell r="A132" t="str">
            <v>4424</v>
          </cell>
          <cell r="B132" t="str">
            <v>Siemens Supplier ID Report  </v>
          </cell>
          <cell r="C132" t="str">
            <v>100. Change Completed</v>
          </cell>
          <cell r="D132">
            <v>43038</v>
          </cell>
          <cell r="E132" t="str">
            <v>CO-RCVD 30/10/2017
PD-CLSD 01/11/17</v>
          </cell>
          <cell r="F132"/>
          <cell r="G132" t="b">
            <v>0</v>
          </cell>
          <cell r="H132"/>
          <cell r="I132">
            <v>42473</v>
          </cell>
          <cell r="L132" t="b">
            <v>0</v>
          </cell>
          <cell r="M132"/>
          <cell r="N132"/>
          <cell r="O132"/>
          <cell r="P132" t="str">
            <v>Fiona Mills</v>
          </cell>
          <cell r="Q132"/>
          <cell r="R132"/>
          <cell r="S132" t="str">
            <v>Dene Williams</v>
          </cell>
          <cell r="T132" t="str">
            <v>CR (Internal)</v>
          </cell>
          <cell r="U132" t="str">
            <v>COMPLETE</v>
          </cell>
          <cell r="V132" t="b">
            <v>0</v>
          </cell>
          <cell r="X132"/>
          <cell r="AD132"/>
          <cell r="AF132"/>
          <cell r="AN132"/>
          <cell r="AR132"/>
          <cell r="AS132"/>
          <cell r="AZ132"/>
          <cell r="BB132"/>
          <cell r="BC132"/>
          <cell r="BE132" t="b">
            <v>0</v>
          </cell>
          <cell r="BM132"/>
          <cell r="BO132" t="str">
            <v>01/11/17 - JB - WIPRO CONFIRMED DELIVERY OF CR187</v>
          </cell>
          <cell r="BQ132"/>
          <cell r="BS132"/>
          <cell r="BU132"/>
          <cell r="BW132"/>
          <cell r="BX132"/>
          <cell r="BY132">
            <v>0</v>
          </cell>
          <cell r="BZ132" t="str">
            <v>UKLP IADBI187</v>
          </cell>
          <cell r="CA132" t="str">
            <v>R &amp; N</v>
          </cell>
          <cell r="CB132"/>
          <cell r="CC132" t="str">
            <v>Project Delivery</v>
          </cell>
          <cell r="CD132"/>
          <cell r="CE132"/>
          <cell r="CF132"/>
          <cell r="CG132" t="b">
            <v>0</v>
          </cell>
          <cell r="CH132"/>
          <cell r="CJ132" t="b">
            <v>0</v>
          </cell>
          <cell r="CK132" t="b">
            <v>0</v>
          </cell>
          <cell r="CL132" t="b">
            <v>0</v>
          </cell>
          <cell r="CM132"/>
          <cell r="CO132"/>
          <cell r="CP132"/>
          <cell r="CQ132" t="b">
            <v>0</v>
          </cell>
          <cell r="CR132" t="b">
            <v>0</v>
          </cell>
          <cell r="CS132"/>
          <cell r="CT132"/>
          <cell r="CU132"/>
          <cell r="CV132"/>
          <cell r="CW132"/>
          <cell r="CX132" t="b">
            <v>0</v>
          </cell>
          <cell r="CY132" t="b">
            <v>0</v>
          </cell>
          <cell r="CZ132" t="b">
            <v>0</v>
          </cell>
          <cell r="DA132" t="b">
            <v>0</v>
          </cell>
          <cell r="DB132"/>
          <cell r="DC132"/>
          <cell r="DD132"/>
          <cell r="DE132" t="b">
            <v>0</v>
          </cell>
          <cell r="DF132" t="b">
            <v>0</v>
          </cell>
        </row>
        <row r="133">
          <cell r="A133" t="str">
            <v>4425</v>
          </cell>
          <cell r="B133" t="str">
            <v>Transfer reading following a Retro update</v>
          </cell>
          <cell r="C133" t="str">
            <v>99. Change Cancelled</v>
          </cell>
          <cell r="D133">
            <v>43038</v>
          </cell>
          <cell r="E133" t="str">
            <v>CO-RCVD 30/10/2017
Moved from CO-RCVD to 99. Change Completed 08/11/2017</v>
          </cell>
          <cell r="F133"/>
          <cell r="G133" t="b">
            <v>0</v>
          </cell>
          <cell r="H133" t="str">
            <v>4474</v>
          </cell>
          <cell r="I133">
            <v>42480</v>
          </cell>
          <cell r="L133" t="b">
            <v>0</v>
          </cell>
          <cell r="M133"/>
          <cell r="N133"/>
          <cell r="O133"/>
          <cell r="P133" t="str">
            <v>Emma Smith</v>
          </cell>
          <cell r="Q133"/>
          <cell r="R133"/>
          <cell r="S133" t="str">
            <v>Dene Williams</v>
          </cell>
          <cell r="T133" t="str">
            <v>CR (Internal)</v>
          </cell>
          <cell r="U133" t="str">
            <v>CLOSED</v>
          </cell>
          <cell r="V133" t="b">
            <v>0</v>
          </cell>
          <cell r="X133"/>
          <cell r="AD133"/>
          <cell r="AF133"/>
          <cell r="AN133"/>
          <cell r="AR133"/>
          <cell r="AS133"/>
          <cell r="AZ133"/>
          <cell r="BB133"/>
          <cell r="BC133"/>
          <cell r="BE133" t="b">
            <v>0</v>
          </cell>
          <cell r="BM133"/>
          <cell r="BO133" t="str">
            <v>08/11/17 DC update from JB -4474 wll be the main change for delivery. The following are all linked as per EL 3872,3873,3892,4425.
15/11/2017 JB Change proposal to be closed during following analysis with Emma Smith and business Ops stakeholders. Formal cl</v>
          </cell>
          <cell r="BQ133"/>
          <cell r="BS133"/>
          <cell r="BU133"/>
          <cell r="BW133"/>
          <cell r="BX133"/>
          <cell r="BY133">
            <v>99</v>
          </cell>
          <cell r="BZ133" t="str">
            <v>UKLP IADBI189</v>
          </cell>
          <cell r="CA133" t="str">
            <v>R &amp; N</v>
          </cell>
          <cell r="CB133"/>
          <cell r="CC133" t="str">
            <v>Project Delivery</v>
          </cell>
          <cell r="CD133"/>
          <cell r="CE133"/>
          <cell r="CF133"/>
          <cell r="CG133" t="b">
            <v>0</v>
          </cell>
          <cell r="CH133"/>
          <cell r="CJ133" t="b">
            <v>0</v>
          </cell>
          <cell r="CK133" t="b">
            <v>0</v>
          </cell>
          <cell r="CL133" t="b">
            <v>0</v>
          </cell>
          <cell r="CM133"/>
          <cell r="CO133"/>
          <cell r="CP133"/>
          <cell r="CQ133" t="b">
            <v>0</v>
          </cell>
          <cell r="CR133" t="b">
            <v>0</v>
          </cell>
          <cell r="CS133"/>
          <cell r="CT133"/>
          <cell r="CU133"/>
          <cell r="CV133"/>
          <cell r="CW133"/>
          <cell r="CX133" t="b">
            <v>0</v>
          </cell>
          <cell r="CY133" t="b">
            <v>0</v>
          </cell>
          <cell r="CZ133" t="b">
            <v>0</v>
          </cell>
          <cell r="DA133" t="b">
            <v>0</v>
          </cell>
          <cell r="DB133"/>
          <cell r="DC133"/>
          <cell r="DD133"/>
          <cell r="DE133" t="b">
            <v>0</v>
          </cell>
          <cell r="DF133" t="b">
            <v>0</v>
          </cell>
        </row>
        <row r="134">
          <cell r="A134" t="str">
            <v>4426</v>
          </cell>
          <cell r="B134" t="str">
            <v>Impact Assessment on changes to Market Intelligence report and Change of Supplier reporting suite ahead of Ofgem RFI</v>
          </cell>
          <cell r="C134" t="str">
            <v>2.1. Start-Up Approach In Progress</v>
          </cell>
          <cell r="D134">
            <v>43187</v>
          </cell>
          <cell r="E134" t="str">
            <v>CO-RCVD 30/10/2017
2.1 Start-Up Approach
97. Xoserve require ChMC sponsorship
2.1 Start-up Approach
2.2 Awaiting ME/BICC HLE Quote
2.1. Start-Up Approach In Progress</v>
          </cell>
          <cell r="F134"/>
          <cell r="G134" t="b">
            <v>0</v>
          </cell>
          <cell r="H134"/>
          <cell r="I134">
            <v>42488</v>
          </cell>
          <cell r="K134">
            <v>43159</v>
          </cell>
          <cell r="L134" t="b">
            <v>0</v>
          </cell>
          <cell r="M134"/>
          <cell r="N134"/>
          <cell r="O134"/>
          <cell r="P134" t="str">
            <v>Paul Orsler</v>
          </cell>
          <cell r="Q134"/>
          <cell r="R134"/>
          <cell r="S134" t="str">
            <v>Steve Concannon</v>
          </cell>
          <cell r="T134" t="str">
            <v>CR (Internal)</v>
          </cell>
          <cell r="U134" t="str">
            <v>LIVE</v>
          </cell>
          <cell r="V134" t="b">
            <v>0</v>
          </cell>
          <cell r="X134"/>
          <cell r="AD134"/>
          <cell r="AF134"/>
          <cell r="AN134"/>
          <cell r="AR134"/>
          <cell r="AS134"/>
          <cell r="AZ134"/>
          <cell r="BB134"/>
          <cell r="BC134"/>
          <cell r="BE134" t="b">
            <v>0</v>
          </cell>
          <cell r="BM134"/>
          <cell r="BO134" t="str">
            <v>06/04/18 AC, Jo having a webex with Ofgem next week. Working towards possibly a May implementation. Jo will confirm this. 
04/04/2018 DC Update from Jo Dunan  - We have created a Dashboard for Ofgem as a POC and provided access, we will be having a webex</v>
          </cell>
          <cell r="BQ134"/>
          <cell r="BS134"/>
          <cell r="BU134"/>
          <cell r="BW134"/>
          <cell r="BX134"/>
          <cell r="BZ134" t="str">
            <v>UKLP IADBI192</v>
          </cell>
          <cell r="CA134" t="str">
            <v>Data Office</v>
          </cell>
          <cell r="CB134"/>
          <cell r="CC134" t="str">
            <v>Project Delivery</v>
          </cell>
          <cell r="CD134" t="str">
            <v>BW</v>
          </cell>
          <cell r="CE134" t="str">
            <v>Other</v>
          </cell>
          <cell r="CF134" t="str">
            <v>31-100days</v>
          </cell>
          <cell r="CG134" t="b">
            <v>0</v>
          </cell>
          <cell r="CH134"/>
          <cell r="CJ134" t="b">
            <v>0</v>
          </cell>
          <cell r="CK134" t="b">
            <v>0</v>
          </cell>
          <cell r="CL134" t="b">
            <v>0</v>
          </cell>
          <cell r="CM134"/>
          <cell r="CO134"/>
          <cell r="CP134"/>
          <cell r="CQ134" t="b">
            <v>0</v>
          </cell>
          <cell r="CR134" t="b">
            <v>0</v>
          </cell>
          <cell r="CS134" t="str">
            <v>Customer</v>
          </cell>
          <cell r="CT134"/>
          <cell r="CU134"/>
          <cell r="CV134" t="str">
            <v>CMA Order</v>
          </cell>
          <cell r="CW134" t="str">
            <v>All UK Gas Market Participants</v>
          </cell>
          <cell r="CX134" t="b">
            <v>0</v>
          </cell>
          <cell r="CY134" t="b">
            <v>0</v>
          </cell>
          <cell r="CZ134" t="b">
            <v>0</v>
          </cell>
          <cell r="DA134" t="b">
            <v>0</v>
          </cell>
          <cell r="DB134" t="str">
            <v>Service Area 23: Internal</v>
          </cell>
          <cell r="DC134" t="str">
            <v>None (Xoserve internal initiative)</v>
          </cell>
          <cell r="DD134" t="str">
            <v>Medium</v>
          </cell>
          <cell r="DE134" t="b">
            <v>0</v>
          </cell>
          <cell r="DF134" t="b">
            <v>0</v>
          </cell>
        </row>
        <row r="135">
          <cell r="A135" t="str">
            <v>4427</v>
          </cell>
          <cell r="B135" t="str">
            <v>Software Compression for AML, COI and CZI files</v>
          </cell>
          <cell r="C135" t="str">
            <v>99. Change Cancelled</v>
          </cell>
          <cell r="D135">
            <v>43038</v>
          </cell>
          <cell r="E135" t="str">
            <v>CO-RCVD - 30/10/2017
BE-CLSD 01/11/17</v>
          </cell>
          <cell r="F135"/>
          <cell r="G135" t="b">
            <v>0</v>
          </cell>
          <cell r="H135"/>
          <cell r="I135">
            <v>42486</v>
          </cell>
          <cell r="L135" t="b">
            <v>0</v>
          </cell>
          <cell r="M135"/>
          <cell r="N135"/>
          <cell r="O135"/>
          <cell r="P135" t="str">
            <v>David Williamson</v>
          </cell>
          <cell r="Q135"/>
          <cell r="R135"/>
          <cell r="S135" t="str">
            <v>Debi |Jones</v>
          </cell>
          <cell r="T135" t="str">
            <v>CR (Internal)</v>
          </cell>
          <cell r="U135" t="str">
            <v>CLOSED</v>
          </cell>
          <cell r="V135" t="b">
            <v>0</v>
          </cell>
          <cell r="X135"/>
          <cell r="AD135"/>
          <cell r="AF135"/>
          <cell r="AN135"/>
          <cell r="AR135"/>
          <cell r="AS135"/>
          <cell r="AZ135"/>
          <cell r="BB135"/>
          <cell r="BC135"/>
          <cell r="BE135" t="b">
            <v>0</v>
          </cell>
          <cell r="BM135"/>
          <cell r="BO135" t="str">
            <v>01/11/17 - JB - CHANGE CLOSED AS ALL OF THE BIG 6 HAVE NOW COMPLETED THEIR IX UPGRADES NO FURTHER ACTION REQUIRED FROM XOSERVE CHANGE TEAM - CONFIRMATION FROM LIFECYCLE TEAM RECEIVED</v>
          </cell>
          <cell r="BQ135"/>
          <cell r="BS135"/>
          <cell r="BU135"/>
          <cell r="BW135"/>
          <cell r="BX135"/>
          <cell r="BY135">
            <v>0</v>
          </cell>
          <cell r="BZ135" t="str">
            <v>UKLP IADBI193</v>
          </cell>
          <cell r="CA135" t="str">
            <v>R &amp; N</v>
          </cell>
          <cell r="CB135"/>
          <cell r="CC135" t="str">
            <v>Project Delivery</v>
          </cell>
          <cell r="CD135"/>
          <cell r="CE135"/>
          <cell r="CF135"/>
          <cell r="CG135" t="b">
            <v>0</v>
          </cell>
          <cell r="CH135"/>
          <cell r="CJ135" t="b">
            <v>0</v>
          </cell>
          <cell r="CK135" t="b">
            <v>0</v>
          </cell>
          <cell r="CL135" t="b">
            <v>0</v>
          </cell>
          <cell r="CM135"/>
          <cell r="CO135"/>
          <cell r="CP135"/>
          <cell r="CQ135" t="b">
            <v>0</v>
          </cell>
          <cell r="CR135" t="b">
            <v>0</v>
          </cell>
          <cell r="CS135"/>
          <cell r="CT135"/>
          <cell r="CU135"/>
          <cell r="CV135"/>
          <cell r="CW135"/>
          <cell r="CX135" t="b">
            <v>0</v>
          </cell>
          <cell r="CY135" t="b">
            <v>0</v>
          </cell>
          <cell r="CZ135" t="b">
            <v>0</v>
          </cell>
          <cell r="DA135" t="b">
            <v>0</v>
          </cell>
          <cell r="DB135"/>
          <cell r="DC135"/>
          <cell r="DD135"/>
          <cell r="DE135" t="b">
            <v>0</v>
          </cell>
          <cell r="DF135" t="b">
            <v>0</v>
          </cell>
        </row>
        <row r="136">
          <cell r="A136" t="str">
            <v>4290</v>
          </cell>
          <cell r="B136" t="str">
            <v>Billing History by all NTS capacity / commodity related charges (from Nexus implementation onwards)</v>
          </cell>
          <cell r="C136" t="str">
            <v>99. Change Cancelled</v>
          </cell>
          <cell r="D136">
            <v>43111</v>
          </cell>
          <cell r="E136" t="str">
            <v xml:space="preserve">
CO-RCVD - 27/10/17
Moved from CO-RCVD to 11. Change in Delivery 08/11/2017
10. BER/Business Case Awaiting ChMC Approval
99. Change Cancelled</v>
          </cell>
          <cell r="F136"/>
          <cell r="G136" t="b">
            <v>0</v>
          </cell>
          <cell r="H136"/>
          <cell r="I136">
            <v>42488</v>
          </cell>
          <cell r="K136">
            <v>43221</v>
          </cell>
          <cell r="L136" t="b">
            <v>0</v>
          </cell>
          <cell r="M136"/>
          <cell r="N136"/>
          <cell r="O136"/>
          <cell r="P136"/>
          <cell r="Q136"/>
          <cell r="R136"/>
          <cell r="S136" t="str">
            <v>Christina Francis</v>
          </cell>
          <cell r="T136" t="str">
            <v>CP</v>
          </cell>
          <cell r="U136" t="str">
            <v>CLOSED</v>
          </cell>
          <cell r="V136" t="b">
            <v>0</v>
          </cell>
          <cell r="W136">
            <v>43111</v>
          </cell>
          <cell r="X136"/>
          <cell r="AD136"/>
          <cell r="AF136"/>
          <cell r="AN136"/>
          <cell r="AR136"/>
          <cell r="AS136"/>
          <cell r="AZ136"/>
          <cell r="BB136"/>
          <cell r="BC136"/>
          <cell r="BE136" t="b">
            <v>0</v>
          </cell>
          <cell r="BH136">
            <v>43280</v>
          </cell>
          <cell r="BM136"/>
          <cell r="BO136" t="str">
            <v>11/01/2018 Julie B - Update from Jan 2018 ChMC - XRN4290 is to be removed from R2 scope and Cancelled as per Debbie Brace. DC is chasing for an email to confirm this. Emma Smith is happy for this change to be closed down on our database whilst we await em</v>
          </cell>
          <cell r="BQ136"/>
          <cell r="BS136"/>
          <cell r="BU136"/>
          <cell r="BW136"/>
          <cell r="BX136"/>
          <cell r="BY136">
            <v>2</v>
          </cell>
          <cell r="BZ136" t="str">
            <v>UKLP IADBI194</v>
          </cell>
          <cell r="CA136" t="str">
            <v>R &amp; N</v>
          </cell>
          <cell r="CB136"/>
          <cell r="CC136" t="str">
            <v>Project Delivery</v>
          </cell>
          <cell r="CD136" t="str">
            <v>BW</v>
          </cell>
          <cell r="CE136" t="str">
            <v>Other</v>
          </cell>
          <cell r="CF136" t="str">
            <v>31-100days</v>
          </cell>
          <cell r="CG136" t="b">
            <v>0</v>
          </cell>
          <cell r="CH136"/>
          <cell r="CJ136" t="b">
            <v>0</v>
          </cell>
          <cell r="CK136" t="b">
            <v>0</v>
          </cell>
          <cell r="CL136" t="b">
            <v>0</v>
          </cell>
          <cell r="CM136"/>
          <cell r="CO136"/>
          <cell r="CP136"/>
          <cell r="CQ136" t="b">
            <v>0</v>
          </cell>
          <cell r="CR136" t="b">
            <v>0</v>
          </cell>
          <cell r="CS136" t="str">
            <v>Customer</v>
          </cell>
          <cell r="CT136"/>
          <cell r="CU136"/>
          <cell r="CV136"/>
          <cell r="CW136"/>
          <cell r="CX136" t="b">
            <v>0</v>
          </cell>
          <cell r="CY136" t="b">
            <v>0</v>
          </cell>
          <cell r="CZ136" t="b">
            <v>0</v>
          </cell>
          <cell r="DA136" t="b">
            <v>0</v>
          </cell>
          <cell r="DB136"/>
          <cell r="DC136"/>
          <cell r="DD136"/>
          <cell r="DE136" t="b">
            <v>0</v>
          </cell>
          <cell r="DF136" t="b">
            <v>0</v>
          </cell>
          <cell r="DG136">
            <v>43019</v>
          </cell>
          <cell r="DH136">
            <v>43019</v>
          </cell>
        </row>
        <row r="137">
          <cell r="A137" t="str">
            <v>COR3042</v>
          </cell>
          <cell r="B137" t="str">
            <v>M-Number Helpline &amp; GT ID In-sourcing
(ON HOLD)</v>
          </cell>
          <cell r="C137" t="str">
            <v>99. Change Cancelled</v>
          </cell>
          <cell r="D137">
            <v>42453</v>
          </cell>
          <cell r="E137" t="str">
            <v>CO-RCVD 13/06/2013
EQ-PROD 24/12/2013
EQ-SENT 28/01/2014
BE-PROD 28/01/2014
PD-CLSD 24/03/2016</v>
          </cell>
          <cell r="F137" t="str">
            <v xml:space="preserve">	WWU, NGN and Scotia have issued an Invitation to Tender for the Gas Emergency Call Handling Service (October 2012)</v>
          </cell>
          <cell r="G137" t="b">
            <v>0</v>
          </cell>
          <cell r="H137"/>
          <cell r="I137">
            <v>41438</v>
          </cell>
          <cell r="L137" t="b">
            <v>0</v>
          </cell>
          <cell r="M137"/>
          <cell r="N137" t="str">
            <v>WWU,NGN,SGN</v>
          </cell>
          <cell r="O137"/>
          <cell r="P137" t="str">
            <v>Dave Ackers / Chris Fears</v>
          </cell>
          <cell r="Q137" t="str">
            <v>Business Case approved by XEC 28/01/14</v>
          </cell>
          <cell r="R137" t="str">
            <v>Dave Ackers</v>
          </cell>
          <cell r="S137" t="str">
            <v>Andy Simpson</v>
          </cell>
          <cell r="T137" t="str">
            <v>CR (internal)</v>
          </cell>
          <cell r="U137" t="str">
            <v>CLOSED</v>
          </cell>
          <cell r="V137" t="b">
            <v>0</v>
          </cell>
          <cell r="W137">
            <v>42453</v>
          </cell>
          <cell r="X137"/>
          <cell r="Z137">
            <v>41667</v>
          </cell>
          <cell r="AB137">
            <v>41667</v>
          </cell>
          <cell r="AD137"/>
          <cell r="AF137" t="str">
            <v>SENT</v>
          </cell>
          <cell r="AG137">
            <v>41667</v>
          </cell>
          <cell r="AN137"/>
          <cell r="AR137"/>
          <cell r="AS137"/>
          <cell r="AZ137"/>
          <cell r="BB137"/>
          <cell r="BC137"/>
          <cell r="BE137" t="b">
            <v>0</v>
          </cell>
          <cell r="BF137">
            <v>6</v>
          </cell>
          <cell r="BJ137">
            <v>42429</v>
          </cell>
          <cell r="BM137"/>
          <cell r="BO137" t="str">
            <v xml:space="preserve">24/03/2016 - ECF sent over from Mark Bignell. This can now be closed on a PD-CLSD. CM to go through all documents
22/03/2016 - Business case approved at Pre-sanction today. This is to closedown the project as National Grid do not want to proceed with the </v>
          </cell>
          <cell r="BQ137"/>
          <cell r="BS137"/>
          <cell r="BU137"/>
          <cell r="BW137"/>
          <cell r="BX137"/>
          <cell r="BZ137"/>
          <cell r="CA137"/>
          <cell r="CB137"/>
          <cell r="CC137"/>
          <cell r="CD137"/>
          <cell r="CE137"/>
          <cell r="CF137"/>
          <cell r="CG137" t="b">
            <v>0</v>
          </cell>
          <cell r="CH137"/>
          <cell r="CJ137" t="b">
            <v>0</v>
          </cell>
          <cell r="CK137" t="b">
            <v>0</v>
          </cell>
          <cell r="CL137" t="b">
            <v>0</v>
          </cell>
          <cell r="CM137"/>
          <cell r="CO137"/>
          <cell r="CP137"/>
          <cell r="CQ137" t="b">
            <v>0</v>
          </cell>
          <cell r="CR137" t="b">
            <v>0</v>
          </cell>
          <cell r="CS137"/>
          <cell r="CT137"/>
          <cell r="CU137"/>
          <cell r="CV137"/>
          <cell r="CW137"/>
          <cell r="CX137" t="b">
            <v>0</v>
          </cell>
          <cell r="CY137" t="b">
            <v>0</v>
          </cell>
          <cell r="CZ137" t="b">
            <v>0</v>
          </cell>
          <cell r="DA137" t="b">
            <v>0</v>
          </cell>
          <cell r="DB137"/>
          <cell r="DC137"/>
          <cell r="DD137"/>
          <cell r="DE137" t="b">
            <v>0</v>
          </cell>
          <cell r="DF137" t="b">
            <v>0</v>
          </cell>
        </row>
        <row r="138">
          <cell r="A138" t="str">
            <v>COR1000.03b</v>
          </cell>
          <cell r="B138" t="str">
            <v>IX WAN Upgrades (Variation 3)</v>
          </cell>
          <cell r="C138" t="str">
            <v>100. Change Completed</v>
          </cell>
          <cell r="D138">
            <v>41463</v>
          </cell>
          <cell r="E138" t="str">
            <v>CO RCVD 25/05/2012
PD IMPD 08/07/2013</v>
          </cell>
          <cell r="F138"/>
          <cell r="G138" t="b">
            <v>0</v>
          </cell>
          <cell r="H138"/>
          <cell r="I138">
            <v>41054</v>
          </cell>
          <cell r="L138" t="b">
            <v>0</v>
          </cell>
          <cell r="M138"/>
          <cell r="N138"/>
          <cell r="O138"/>
          <cell r="P138" t="str">
            <v>Chris Fears</v>
          </cell>
          <cell r="Q138"/>
          <cell r="R138"/>
          <cell r="S138" t="str">
            <v>Chris Fears</v>
          </cell>
          <cell r="T138" t="str">
            <v>CR (internal)</v>
          </cell>
          <cell r="U138" t="str">
            <v>COMPLETE</v>
          </cell>
          <cell r="V138" t="b">
            <v>0</v>
          </cell>
          <cell r="X138"/>
          <cell r="AD138"/>
          <cell r="AF138"/>
          <cell r="AN138"/>
          <cell r="AR138"/>
          <cell r="AS138"/>
          <cell r="AZ138"/>
          <cell r="BB138"/>
          <cell r="BC138"/>
          <cell r="BE138" t="b">
            <v>0</v>
          </cell>
          <cell r="BF138">
            <v>7</v>
          </cell>
          <cell r="BH138">
            <v>41450</v>
          </cell>
          <cell r="BI138">
            <v>41463</v>
          </cell>
          <cell r="BM138"/>
          <cell r="BO138" t="str">
            <v>19/08/15- CM  Emailed Mark Bignall again to get confirmation for close down.
09/07/15- CM Update from Chris Fears- 
As far as In am aware all Telecoms work has now been completed and a PIA submitted (quite a long time ago). 
25/05/12 AK - Update rec'd fro</v>
          </cell>
          <cell r="BQ138"/>
          <cell r="BS138"/>
          <cell r="BU138"/>
          <cell r="BW138"/>
          <cell r="BX138"/>
          <cell r="BZ138"/>
          <cell r="CA138"/>
          <cell r="CB138"/>
          <cell r="CC138"/>
          <cell r="CD138"/>
          <cell r="CE138"/>
          <cell r="CF138"/>
          <cell r="CG138" t="b">
            <v>0</v>
          </cell>
          <cell r="CH138"/>
          <cell r="CJ138" t="b">
            <v>0</v>
          </cell>
          <cell r="CK138" t="b">
            <v>0</v>
          </cell>
          <cell r="CL138" t="b">
            <v>0</v>
          </cell>
          <cell r="CM138"/>
          <cell r="CO138"/>
          <cell r="CP138"/>
          <cell r="CQ138" t="b">
            <v>0</v>
          </cell>
          <cell r="CR138" t="b">
            <v>0</v>
          </cell>
          <cell r="CS138"/>
          <cell r="CT138"/>
          <cell r="CU138"/>
          <cell r="CV138"/>
          <cell r="CW138"/>
          <cell r="CX138" t="b">
            <v>0</v>
          </cell>
          <cell r="CY138" t="b">
            <v>0</v>
          </cell>
          <cell r="CZ138" t="b">
            <v>0</v>
          </cell>
          <cell r="DA138" t="b">
            <v>0</v>
          </cell>
          <cell r="DB138"/>
          <cell r="DC138"/>
          <cell r="DD138"/>
          <cell r="DE138" t="b">
            <v>0</v>
          </cell>
          <cell r="DF138" t="b">
            <v>0</v>
          </cell>
        </row>
        <row r="139">
          <cell r="A139" t="str">
            <v>COR1721</v>
          </cell>
          <cell r="B139" t="str">
            <v>Extension of the EUC Numeric Code</v>
          </cell>
          <cell r="C139" t="str">
            <v>100. Change Completed</v>
          </cell>
          <cell r="D139">
            <v>41332</v>
          </cell>
          <cell r="E139" t="str">
            <v>CO RCVD 02/09/2009,EQ PNDG 02/09/2009,BE PNDG 27/08/2010,BE PROD 27/08/2010,BE SENT 05/10/2010,CA RCVD 05/10/2010,SN PNDG 05/10/2010,SN PROD 05/10/2010,PD PROD 05/07/2011,EQ PNDG 02/09/2009,PD PROD 05/07/2011,PD IMPD 06/07/2012,PD SENT 03/01/2013, PD CLSD</v>
          </cell>
          <cell r="F139" t="str">
            <v>During the 2011 AQ Review the ability to create unique EUC Codes will be compromised &amp; the process will not be completed under the current number system, the system will effectively run out of numbers to allocate.</v>
          </cell>
          <cell r="G139" t="b">
            <v>0</v>
          </cell>
          <cell r="H139" t="str">
            <v>xrn2168 / COR2175 / xrn2320</v>
          </cell>
          <cell r="I139">
            <v>40058</v>
          </cell>
          <cell r="L139" t="b">
            <v>0</v>
          </cell>
          <cell r="M139"/>
          <cell r="N139"/>
          <cell r="O139"/>
          <cell r="P139" t="str">
            <v>Sue Prosser</v>
          </cell>
          <cell r="Q139" t="str">
            <v>Workload Meeting 02/09/09</v>
          </cell>
          <cell r="R139" t="str">
            <v>Linda Whitcroft</v>
          </cell>
          <cell r="S139" t="str">
            <v>Lorraine Cave</v>
          </cell>
          <cell r="T139" t="str">
            <v>CR (internal)</v>
          </cell>
          <cell r="U139" t="str">
            <v>COMPLETE</v>
          </cell>
          <cell r="V139" t="b">
            <v>0</v>
          </cell>
          <cell r="X139" t="str">
            <v>Sarah Hall</v>
          </cell>
          <cell r="AD139"/>
          <cell r="AF139" t="str">
            <v>PNDG</v>
          </cell>
          <cell r="AG139">
            <v>40058</v>
          </cell>
          <cell r="AI139">
            <v>40450</v>
          </cell>
          <cell r="AJ139">
            <v>40450</v>
          </cell>
          <cell r="AK139">
            <v>40483</v>
          </cell>
          <cell r="AL139">
            <v>40483</v>
          </cell>
          <cell r="AM139">
            <v>40456</v>
          </cell>
          <cell r="AN139"/>
          <cell r="AR139"/>
          <cell r="AS139" t="str">
            <v>SENT</v>
          </cell>
          <cell r="AT139">
            <v>40456</v>
          </cell>
          <cell r="AU139">
            <v>40456</v>
          </cell>
          <cell r="AZ139"/>
          <cell r="BB139"/>
          <cell r="BC139" t="str">
            <v>PROD</v>
          </cell>
          <cell r="BD139">
            <v>40456</v>
          </cell>
          <cell r="BE139" t="b">
            <v>0</v>
          </cell>
          <cell r="BF139">
            <v>7</v>
          </cell>
          <cell r="BH139">
            <v>41096</v>
          </cell>
          <cell r="BI139">
            <v>41096</v>
          </cell>
          <cell r="BJ139">
            <v>41182</v>
          </cell>
          <cell r="BK139">
            <v>41277</v>
          </cell>
          <cell r="BM139" t="str">
            <v>CLSD</v>
          </cell>
          <cell r="BN139">
            <v>41332</v>
          </cell>
          <cell r="BO139" t="str">
            <v>11/07/12 KB - Successful implementation confirmed at Workload meeting.                                                         29/03/12 AK - Discussed at Workload Meeting on 28/03/12. Implementation date amended from 06/04/12 to 06/07/12.
14/02/12 AK - Fo</v>
          </cell>
          <cell r="BQ139"/>
          <cell r="BS139"/>
          <cell r="BU139"/>
          <cell r="BW139"/>
          <cell r="BX139"/>
          <cell r="BZ139"/>
          <cell r="CA139"/>
          <cell r="CB139"/>
          <cell r="CC139"/>
          <cell r="CD139"/>
          <cell r="CE139"/>
          <cell r="CF139"/>
          <cell r="CG139" t="b">
            <v>0</v>
          </cell>
          <cell r="CH139"/>
          <cell r="CJ139" t="b">
            <v>0</v>
          </cell>
          <cell r="CK139" t="b">
            <v>0</v>
          </cell>
          <cell r="CL139" t="b">
            <v>0</v>
          </cell>
          <cell r="CM139"/>
          <cell r="CO139"/>
          <cell r="CP139"/>
          <cell r="CQ139" t="b">
            <v>0</v>
          </cell>
          <cell r="CR139" t="b">
            <v>0</v>
          </cell>
          <cell r="CS139"/>
          <cell r="CT139"/>
          <cell r="CU139"/>
          <cell r="CV139"/>
          <cell r="CW139"/>
          <cell r="CX139" t="b">
            <v>0</v>
          </cell>
          <cell r="CY139" t="b">
            <v>0</v>
          </cell>
          <cell r="CZ139" t="b">
            <v>0</v>
          </cell>
          <cell r="DA139" t="b">
            <v>0</v>
          </cell>
          <cell r="DB139"/>
          <cell r="DC139"/>
          <cell r="DD139"/>
          <cell r="DE139" t="b">
            <v>0</v>
          </cell>
          <cell r="DF139" t="b">
            <v>0</v>
          </cell>
        </row>
        <row r="140">
          <cell r="A140" t="str">
            <v>COR1753</v>
          </cell>
          <cell r="B140" t="str">
            <v>Revision to IAD to Support DN Interruption Post October 2011</v>
          </cell>
          <cell r="C140" t="str">
            <v>99. Change Cancelled</v>
          </cell>
          <cell r="D140">
            <v>41262</v>
          </cell>
          <cell r="E140" t="str">
            <v>CO RCVD 30/09/2009,EQ PNDG 30/09/2009,EQ CLSD 19/12/2012</v>
          </cell>
          <cell r="F140" t="str">
            <v>SC2004 will be decommissioned within the next 2 years which will remove the central system functionality that that currently supports several DN business processes including the management of transporter, shipper &amp; emergency interruption. With the introdu</v>
          </cell>
          <cell r="G140" t="b">
            <v>0</v>
          </cell>
          <cell r="H140"/>
          <cell r="I140">
            <v>40086</v>
          </cell>
          <cell r="J140">
            <v>41005</v>
          </cell>
          <cell r="L140" t="b">
            <v>0</v>
          </cell>
          <cell r="M140" t="str">
            <v>NNW</v>
          </cell>
          <cell r="N140" t="str">
            <v>NGD</v>
          </cell>
          <cell r="O140" t="str">
            <v>Alan Raper</v>
          </cell>
          <cell r="P140" t="str">
            <v>Alan Raper</v>
          </cell>
          <cell r="Q140" t="str">
            <v>Workload Meeting 30/09/09</v>
          </cell>
          <cell r="R140" t="str">
            <v>Dave Ackers</v>
          </cell>
          <cell r="S140" t="str">
            <v>Lorraine Cave</v>
          </cell>
          <cell r="T140" t="str">
            <v>CO</v>
          </cell>
          <cell r="U140" t="str">
            <v>CLOSED</v>
          </cell>
          <cell r="V140" t="b">
            <v>1</v>
          </cell>
          <cell r="X140" t="str">
            <v>Julie Smart</v>
          </cell>
          <cell r="AD140"/>
          <cell r="AF140" t="str">
            <v>CLSD</v>
          </cell>
          <cell r="AG140">
            <v>41262</v>
          </cell>
          <cell r="AN140"/>
          <cell r="AR140"/>
          <cell r="AS140"/>
          <cell r="AZ140"/>
          <cell r="BB140"/>
          <cell r="BC140"/>
          <cell r="BE140" t="b">
            <v>0</v>
          </cell>
          <cell r="BF140">
            <v>5</v>
          </cell>
          <cell r="BM140"/>
          <cell r="BO140" t="str">
            <v xml:space="preserve">19/12/12 KB - COR1753 closed per e-mail from Alan Raper - the requirement for the change appears to have lapsed.  
04/12/12 KB - Update requested - see e-mail from Max Pemberton.  
10/09/12 KB - Transferred from DT to LC due to change in roles.           </v>
          </cell>
          <cell r="BQ140"/>
          <cell r="BS140"/>
          <cell r="BU140"/>
          <cell r="BW140"/>
          <cell r="BX140"/>
          <cell r="BZ140"/>
          <cell r="CA140"/>
          <cell r="CB140"/>
          <cell r="CC140"/>
          <cell r="CD140"/>
          <cell r="CE140"/>
          <cell r="CF140"/>
          <cell r="CG140" t="b">
            <v>0</v>
          </cell>
          <cell r="CH140"/>
          <cell r="CJ140" t="b">
            <v>0</v>
          </cell>
          <cell r="CK140" t="b">
            <v>0</v>
          </cell>
          <cell r="CL140" t="b">
            <v>0</v>
          </cell>
          <cell r="CM140"/>
          <cell r="CO140"/>
          <cell r="CP140"/>
          <cell r="CQ140" t="b">
            <v>0</v>
          </cell>
          <cell r="CR140" t="b">
            <v>0</v>
          </cell>
          <cell r="CS140"/>
          <cell r="CT140"/>
          <cell r="CU140"/>
          <cell r="CV140"/>
          <cell r="CW140"/>
          <cell r="CX140" t="b">
            <v>0</v>
          </cell>
          <cell r="CY140" t="b">
            <v>0</v>
          </cell>
          <cell r="CZ140" t="b">
            <v>0</v>
          </cell>
          <cell r="DA140" t="b">
            <v>0</v>
          </cell>
          <cell r="DB140"/>
          <cell r="DC140"/>
          <cell r="DD140"/>
          <cell r="DE140" t="b">
            <v>0</v>
          </cell>
          <cell r="DF140" t="b">
            <v>0</v>
          </cell>
        </row>
        <row r="141">
          <cell r="A141" t="str">
            <v>COR2650.1</v>
          </cell>
          <cell r="B141" t="str">
            <v>UK Link Data Deletion, Tuning and Batch Job Reschedule</v>
          </cell>
          <cell r="C141" t="str">
            <v>100. Change Completed</v>
          </cell>
          <cell r="D141">
            <v>41789</v>
          </cell>
          <cell r="E141" t="str">
            <v>CO RCVD 07/02/2013
BE PROD 27/02/2013
PD-IMPD 08/09/2013</v>
          </cell>
          <cell r="F141" t="str">
            <v xml:space="preserve">Next Step after the UK Link Sustaining analysis. </v>
          </cell>
          <cell r="G141" t="b">
            <v>0</v>
          </cell>
          <cell r="H141"/>
          <cell r="I141">
            <v>41312</v>
          </cell>
          <cell r="J141">
            <v>41330</v>
          </cell>
          <cell r="L141" t="b">
            <v>0</v>
          </cell>
          <cell r="M141"/>
          <cell r="N141"/>
          <cell r="O141"/>
          <cell r="P141" t="str">
            <v xml:space="preserve">Tony Long </v>
          </cell>
          <cell r="Q141" t="str">
            <v>Workload Meeting 13/02/13</v>
          </cell>
          <cell r="R141" t="str">
            <v>Sat Kalsi</v>
          </cell>
          <cell r="S141" t="str">
            <v>Lee Chambers</v>
          </cell>
          <cell r="T141" t="str">
            <v>CR (internal)</v>
          </cell>
          <cell r="U141" t="str">
            <v>COMPLETE</v>
          </cell>
          <cell r="V141" t="b">
            <v>0</v>
          </cell>
          <cell r="X141" t="str">
            <v>Tony Long</v>
          </cell>
          <cell r="AD141"/>
          <cell r="AF141"/>
          <cell r="AN141"/>
          <cell r="AR141"/>
          <cell r="AS141" t="str">
            <v>BE PROD</v>
          </cell>
          <cell r="AT141">
            <v>41332</v>
          </cell>
          <cell r="AZ141"/>
          <cell r="BB141"/>
          <cell r="BC141"/>
          <cell r="BE141" t="b">
            <v>0</v>
          </cell>
          <cell r="BF141">
            <v>7</v>
          </cell>
          <cell r="BI141">
            <v>41525</v>
          </cell>
          <cell r="BK141">
            <v>41816</v>
          </cell>
          <cell r="BM141" t="str">
            <v>SENT</v>
          </cell>
          <cell r="BN141">
            <v>41816</v>
          </cell>
          <cell r="BO141" t="str">
            <v>24/11/15: CM Update from Mark Pollard -2650 and 2650.1 are to do with UK Link sustaining and the go live date. Once UK Link goes live the 2 items under COR2650.2 and COR2650.3 are on hold on the Portfolio Plan. Neither of these need to go onto the databas</v>
          </cell>
          <cell r="BQ141"/>
          <cell r="BS141"/>
          <cell r="BU141"/>
          <cell r="BW141"/>
          <cell r="BX141"/>
          <cell r="BZ141"/>
          <cell r="CA141"/>
          <cell r="CB141"/>
          <cell r="CC141"/>
          <cell r="CD141"/>
          <cell r="CE141"/>
          <cell r="CF141"/>
          <cell r="CG141" t="b">
            <v>0</v>
          </cell>
          <cell r="CH141"/>
          <cell r="CJ141" t="b">
            <v>0</v>
          </cell>
          <cell r="CK141" t="b">
            <v>0</v>
          </cell>
          <cell r="CL141" t="b">
            <v>0</v>
          </cell>
          <cell r="CM141"/>
          <cell r="CO141"/>
          <cell r="CP141"/>
          <cell r="CQ141" t="b">
            <v>0</v>
          </cell>
          <cell r="CR141" t="b">
            <v>0</v>
          </cell>
          <cell r="CS141"/>
          <cell r="CT141"/>
          <cell r="CU141"/>
          <cell r="CV141"/>
          <cell r="CW141"/>
          <cell r="CX141" t="b">
            <v>0</v>
          </cell>
          <cell r="CY141" t="b">
            <v>0</v>
          </cell>
          <cell r="CZ141" t="b">
            <v>0</v>
          </cell>
          <cell r="DA141" t="b">
            <v>0</v>
          </cell>
          <cell r="DB141"/>
          <cell r="DC141"/>
          <cell r="DD141"/>
          <cell r="DE141" t="b">
            <v>0</v>
          </cell>
          <cell r="DF141" t="b">
            <v>0</v>
          </cell>
        </row>
        <row r="142">
          <cell r="A142" t="str">
            <v>COR2658</v>
          </cell>
          <cell r="B142" t="str">
            <v>Delivery of Additional Analysis and Derivation of Seasonal Normal Weather (Mod 330)</v>
          </cell>
          <cell r="C142" t="str">
            <v>100. Change Completed</v>
          </cell>
          <cell r="D142">
            <v>42031</v>
          </cell>
          <cell r="E142" t="str">
            <v xml:space="preserve">CO RCVD 11/05/2012,EQ PNDG 16/05/2012,EQ PROD 19/06/2012,EQ SENT 19/06/2012,BE RCVD 20/06/2012,BE PROD 20/06/2012,BE PROD 20/06/2012,BE PROD 20/07/2012,BE SENT 06/08/2012,CA RCVD 16/08/2012,SN PROD 16/08/2012,SN SENT 31/08/2012,PD PROD 31/08/2012,SN SENT </v>
          </cell>
          <cell r="F142" t="str">
            <v>MOD330 has placed an obligation on Transporters to procure (a) a methodology for the adjustment of historical weather data in relation to wind speeds / temperatures at weather stations which have closed after the 01/11/11 and (b) the development of a meth</v>
          </cell>
          <cell r="G142" t="b">
            <v>0</v>
          </cell>
          <cell r="H142"/>
          <cell r="I142">
            <v>41040</v>
          </cell>
          <cell r="J142">
            <v>41079</v>
          </cell>
          <cell r="L142" t="b">
            <v>0</v>
          </cell>
          <cell r="M142" t="str">
            <v>ALL</v>
          </cell>
          <cell r="N142"/>
          <cell r="O142" t="str">
            <v>Colin Thomson</v>
          </cell>
          <cell r="P142" t="str">
            <v>Joel Martin</v>
          </cell>
          <cell r="Q142" t="str">
            <v>Discussed at Workload Meeting on 16/05/12 - not formally approved</v>
          </cell>
          <cell r="R142" t="str">
            <v>Fiona Cottam</v>
          </cell>
          <cell r="S142" t="str">
            <v>Helen Gohil</v>
          </cell>
          <cell r="T142" t="str">
            <v>CO</v>
          </cell>
          <cell r="U142" t="str">
            <v>COMPLETE</v>
          </cell>
          <cell r="V142" t="b">
            <v>1</v>
          </cell>
          <cell r="W142">
            <v>42031</v>
          </cell>
          <cell r="X142" t="str">
            <v>Jon Follows</v>
          </cell>
          <cell r="Y142">
            <v>41079</v>
          </cell>
          <cell r="Z142">
            <v>41093</v>
          </cell>
          <cell r="AB142">
            <v>41079</v>
          </cell>
          <cell r="AD142"/>
          <cell r="AF142" t="str">
            <v>SENT</v>
          </cell>
          <cell r="AG142">
            <v>41079</v>
          </cell>
          <cell r="AH142">
            <v>41080</v>
          </cell>
          <cell r="AI142">
            <v>41094</v>
          </cell>
          <cell r="AJ142">
            <v>41094</v>
          </cell>
          <cell r="AK142">
            <v>41127</v>
          </cell>
          <cell r="AL142">
            <v>41127</v>
          </cell>
          <cell r="AM142">
            <v>41127</v>
          </cell>
          <cell r="AN142" t="str">
            <v>Pre Sanction Meeting 31/7/12</v>
          </cell>
          <cell r="AO142">
            <v>41218</v>
          </cell>
          <cell r="AP142">
            <v>110497</v>
          </cell>
          <cell r="AR142"/>
          <cell r="AS142" t="str">
            <v>SENT</v>
          </cell>
          <cell r="AT142">
            <v>41127</v>
          </cell>
          <cell r="AU142">
            <v>41137</v>
          </cell>
          <cell r="AV142">
            <v>41152</v>
          </cell>
          <cell r="AW142">
            <v>41152</v>
          </cell>
          <cell r="AX142">
            <v>41166</v>
          </cell>
          <cell r="AZ142"/>
          <cell r="BA142">
            <v>41257</v>
          </cell>
          <cell r="BB142"/>
          <cell r="BC142" t="str">
            <v>SENT</v>
          </cell>
          <cell r="BD142">
            <v>41257</v>
          </cell>
          <cell r="BE142" t="b">
            <v>0</v>
          </cell>
          <cell r="BF142">
            <v>4</v>
          </cell>
          <cell r="BH142">
            <v>41509</v>
          </cell>
          <cell r="BI142">
            <v>41509</v>
          </cell>
          <cell r="BJ142">
            <v>41958</v>
          </cell>
          <cell r="BK142">
            <v>41996</v>
          </cell>
          <cell r="BM142" t="str">
            <v>CLSD</v>
          </cell>
          <cell r="BN142">
            <v>42031</v>
          </cell>
          <cell r="BO142" t="str">
            <v>20/07/15 CM - Update from JF is that this is now closed.
17/02/14 KB - Transferred from Lee Chambers to Helen Gohil. 
16/10/13 KB - Per update from Jon Follows - CCN will be delivered in conjunction with CCN for COR2658.1 (likely to be in Nov 2014). 
18/1</v>
          </cell>
          <cell r="BQ142"/>
          <cell r="BS142"/>
          <cell r="BU142"/>
          <cell r="BW142"/>
          <cell r="BX142"/>
          <cell r="BZ142"/>
          <cell r="CA142"/>
          <cell r="CB142"/>
          <cell r="CC142"/>
          <cell r="CD142"/>
          <cell r="CE142"/>
          <cell r="CF142"/>
          <cell r="CG142" t="b">
            <v>0</v>
          </cell>
          <cell r="CH142"/>
          <cell r="CJ142" t="b">
            <v>0</v>
          </cell>
          <cell r="CK142" t="b">
            <v>0</v>
          </cell>
          <cell r="CL142" t="b">
            <v>0</v>
          </cell>
          <cell r="CM142"/>
          <cell r="CO142"/>
          <cell r="CP142"/>
          <cell r="CQ142" t="b">
            <v>0</v>
          </cell>
          <cell r="CR142" t="b">
            <v>0</v>
          </cell>
          <cell r="CS142"/>
          <cell r="CT142"/>
          <cell r="CU142"/>
          <cell r="CV142"/>
          <cell r="CW142"/>
          <cell r="CX142" t="b">
            <v>0</v>
          </cell>
          <cell r="CY142" t="b">
            <v>0</v>
          </cell>
          <cell r="CZ142" t="b">
            <v>0</v>
          </cell>
          <cell r="DA142" t="b">
            <v>0</v>
          </cell>
          <cell r="DB142"/>
          <cell r="DC142"/>
          <cell r="DD142"/>
          <cell r="DE142" t="b">
            <v>0</v>
          </cell>
          <cell r="DF142" t="b">
            <v>0</v>
          </cell>
        </row>
        <row r="143">
          <cell r="A143" t="str">
            <v>COR3496</v>
          </cell>
          <cell r="B143" t="str">
            <v>Provision of monthly reports for Modification 469 
Provision of monthly reports for Modification 469  (GS(I&amp;U)R performance).</v>
          </cell>
          <cell r="C143" t="str">
            <v>100. Change Completed</v>
          </cell>
          <cell r="D143">
            <v>42681</v>
          </cell>
          <cell r="E143" t="str">
            <v xml:space="preserve">CO-RCVD 01/10/2014
EQ-PROD 15/10/2014
EQ-SENT 30/10/2014
BE-RCVD 12/11/2014
BE-PNDG 17/11/2014
BE-PROD 17/11/2014
BE-SENT 13/02/2015
CA-RCVD 17/02/2015
SN-PROD 17/02/2015
SN-SENT 06/03/2015
PD-PROD 06/03/2015
PD-SENT 04/08/2016
PD_POPD 07/10/2016
PD_CLSD </v>
          </cell>
          <cell r="F143" t="str">
            <v>Modification 469 if implemented will require 2 reports to be published monthly; a high level aggregated report to the Industry and a more detailed report by individual mprn to the relevant Shipper.</v>
          </cell>
          <cell r="G143" t="b">
            <v>0</v>
          </cell>
          <cell r="H143"/>
          <cell r="I143">
            <v>41913</v>
          </cell>
          <cell r="J143">
            <v>41927</v>
          </cell>
          <cell r="L143" t="b">
            <v>1</v>
          </cell>
          <cell r="M143" t="str">
            <v>ADN</v>
          </cell>
          <cell r="N143"/>
          <cell r="O143" t="str">
            <v>Ruth Thomas / Chris Warner</v>
          </cell>
          <cell r="P143" t="str">
            <v>Ruth Thomas</v>
          </cell>
          <cell r="Q143" t="str">
            <v>ICAF Meeting 08/10/14</v>
          </cell>
          <cell r="R143"/>
          <cell r="S143" t="str">
            <v>Darran Dredge</v>
          </cell>
          <cell r="T143" t="str">
            <v>CO</v>
          </cell>
          <cell r="U143" t="str">
            <v>COMPLETE</v>
          </cell>
          <cell r="V143" t="b">
            <v>1</v>
          </cell>
          <cell r="W143">
            <v>42681</v>
          </cell>
          <cell r="X143"/>
          <cell r="Y143">
            <v>41927</v>
          </cell>
          <cell r="Z143">
            <v>41942</v>
          </cell>
          <cell r="AB143">
            <v>41942</v>
          </cell>
          <cell r="AC143">
            <v>0</v>
          </cell>
          <cell r="AD143" t="str">
            <v>3 months</v>
          </cell>
          <cell r="AE143">
            <v>42019</v>
          </cell>
          <cell r="AF143" t="str">
            <v>SENT</v>
          </cell>
          <cell r="AG143">
            <v>41942</v>
          </cell>
          <cell r="AH143">
            <v>41960</v>
          </cell>
          <cell r="AI143">
            <v>41974</v>
          </cell>
          <cell r="AJ143">
            <v>41962</v>
          </cell>
          <cell r="AK143">
            <v>42048</v>
          </cell>
          <cell r="AM143">
            <v>42048</v>
          </cell>
          <cell r="AN143" t="str">
            <v>Pre Sanction Meeting 10/02/15</v>
          </cell>
          <cell r="AO143">
            <v>42137</v>
          </cell>
          <cell r="AP143">
            <v>18165</v>
          </cell>
          <cell r="AR143"/>
          <cell r="AS143" t="str">
            <v>SENT</v>
          </cell>
          <cell r="AT143">
            <v>42048</v>
          </cell>
          <cell r="AU143">
            <v>42052</v>
          </cell>
          <cell r="AV143">
            <v>42065</v>
          </cell>
          <cell r="AW143">
            <v>42065</v>
          </cell>
          <cell r="AX143">
            <v>42069</v>
          </cell>
          <cell r="AZ143"/>
          <cell r="BA143">
            <v>42069</v>
          </cell>
          <cell r="BB143"/>
          <cell r="BC143" t="str">
            <v>SENT</v>
          </cell>
          <cell r="BD143">
            <v>42069</v>
          </cell>
          <cell r="BE143" t="b">
            <v>0</v>
          </cell>
          <cell r="BF143">
            <v>3</v>
          </cell>
          <cell r="BI143">
            <v>42285</v>
          </cell>
          <cell r="BJ143">
            <v>42597</v>
          </cell>
          <cell r="BK143">
            <v>42586</v>
          </cell>
          <cell r="BL143">
            <v>42613</v>
          </cell>
          <cell r="BM143" t="str">
            <v>CLSD</v>
          </cell>
          <cell r="BN143">
            <v>42650</v>
          </cell>
          <cell r="BO143" t="str">
            <v>07/11/16: CM Project documents checked and now closed down. 
02.11.16: ECF now received, need copy of the PAF
12/10/16: Cm chased DD for outstanding document.
07/10: CM CCN sent in aproved from networks
05/10.16: CM has chased Charlie Haley and DD if they</v>
          </cell>
          <cell r="BQ143"/>
          <cell r="BS143"/>
          <cell r="BU143"/>
          <cell r="BW143"/>
          <cell r="BX143" t="str">
            <v>Low</v>
          </cell>
          <cell r="BZ143"/>
          <cell r="CA143"/>
          <cell r="CB143"/>
          <cell r="CC143"/>
          <cell r="CD143"/>
          <cell r="CE143"/>
          <cell r="CF143"/>
          <cell r="CG143" t="b">
            <v>0</v>
          </cell>
          <cell r="CH143"/>
          <cell r="CJ143" t="b">
            <v>0</v>
          </cell>
          <cell r="CK143" t="b">
            <v>0</v>
          </cell>
          <cell r="CL143" t="b">
            <v>0</v>
          </cell>
          <cell r="CM143"/>
          <cell r="CO143"/>
          <cell r="CP143"/>
          <cell r="CQ143" t="b">
            <v>0</v>
          </cell>
          <cell r="CR143" t="b">
            <v>0</v>
          </cell>
          <cell r="CS143"/>
          <cell r="CT143"/>
          <cell r="CU143"/>
          <cell r="CV143"/>
          <cell r="CW143"/>
          <cell r="CX143" t="b">
            <v>0</v>
          </cell>
          <cell r="CY143" t="b">
            <v>0</v>
          </cell>
          <cell r="CZ143" t="b">
            <v>0</v>
          </cell>
          <cell r="DA143" t="b">
            <v>0</v>
          </cell>
          <cell r="DB143"/>
          <cell r="DC143"/>
          <cell r="DD143"/>
          <cell r="DE143" t="b">
            <v>0</v>
          </cell>
          <cell r="DF143" t="b">
            <v>0</v>
          </cell>
        </row>
        <row r="144">
          <cell r="A144" t="str">
            <v>COR3500</v>
          </cell>
          <cell r="B144" t="str">
            <v>UNC Modification 0487S Introduction of Advanced Meter Indicator and Advanced Meter Reader (AMR) Service Provider Identifier in advance of Project Nexus Go Live</v>
          </cell>
          <cell r="C144" t="str">
            <v>100. Change Completed</v>
          </cell>
          <cell r="D144">
            <v>42215</v>
          </cell>
          <cell r="E144" t="str">
            <v xml:space="preserve">CO-RCVD 07/10/2014
EQ-PROD 20/10/2014
EQ-SENT 04/11/2014
BE-RCVD 11/11/2014
BE-PROD 11/11/2014
BE-SENT 05/12/2014
BE-SENT 12/12/2014
CA-RCVD 09/01/2015
SN-PROD 09/01/2015
SN-SENT 21/01/2015
PD-PROD 21/01/2015
PD-IMPD 06/03/2015
PD-SENT 29/07/2015
PD-CLSD </v>
          </cell>
          <cell r="F144" t="str">
            <v xml:space="preserve">Currently central systems do not communicate if a meter is operating in Advanced Mode and if so who the current advanced Meter Reading Service Provider (ASP) is. This lack of information creates an issue on Change of Supplier  (CoS), in that the incoming </v>
          </cell>
          <cell r="G144" t="b">
            <v>0</v>
          </cell>
          <cell r="H144" t="str">
            <v>Mod 487s</v>
          </cell>
          <cell r="I144">
            <v>41919</v>
          </cell>
          <cell r="J144">
            <v>41932</v>
          </cell>
          <cell r="K144">
            <v>41973</v>
          </cell>
          <cell r="L144" t="b">
            <v>1</v>
          </cell>
          <cell r="M144" t="str">
            <v>ADN</v>
          </cell>
          <cell r="N144"/>
          <cell r="O144" t="str">
            <v>Joanna Ferguson</v>
          </cell>
          <cell r="P144" t="str">
            <v>Joanna Ferguson</v>
          </cell>
          <cell r="Q144" t="str">
            <v>ICAF Meeting 08/10/14</v>
          </cell>
          <cell r="R144" t="str">
            <v>Dave Addison</v>
          </cell>
          <cell r="S144" t="str">
            <v>Lorraine Cave</v>
          </cell>
          <cell r="T144" t="str">
            <v>CO</v>
          </cell>
          <cell r="U144" t="str">
            <v>COMPLETE</v>
          </cell>
          <cell r="V144" t="b">
            <v>1</v>
          </cell>
          <cell r="X144" t="str">
            <v>Kristin Riach</v>
          </cell>
          <cell r="Y144">
            <v>41932</v>
          </cell>
          <cell r="Z144">
            <v>41947</v>
          </cell>
          <cell r="AB144">
            <v>41947</v>
          </cell>
          <cell r="AC144">
            <v>0</v>
          </cell>
          <cell r="AD144" t="str">
            <v>8 weeks</v>
          </cell>
          <cell r="AE144">
            <v>42036</v>
          </cell>
          <cell r="AF144" t="str">
            <v>SENT</v>
          </cell>
          <cell r="AG144">
            <v>41947</v>
          </cell>
          <cell r="AH144">
            <v>41954</v>
          </cell>
          <cell r="AI144">
            <v>41964</v>
          </cell>
          <cell r="AJ144">
            <v>41962</v>
          </cell>
          <cell r="AK144">
            <v>41978</v>
          </cell>
          <cell r="AM144">
            <v>41985</v>
          </cell>
          <cell r="AN144" t="str">
            <v>Pre Sacn meeting 02/12/14</v>
          </cell>
          <cell r="AO144">
            <v>42069</v>
          </cell>
          <cell r="AP144">
            <v>9500</v>
          </cell>
          <cell r="AR144"/>
          <cell r="AS144" t="str">
            <v>SENT</v>
          </cell>
          <cell r="AT144">
            <v>41985</v>
          </cell>
          <cell r="AU144">
            <v>42013</v>
          </cell>
          <cell r="AV144">
            <v>42027</v>
          </cell>
          <cell r="AW144">
            <v>42025</v>
          </cell>
          <cell r="AX144">
            <v>42027</v>
          </cell>
          <cell r="AZ144" t="str">
            <v>Lorraine Cave</v>
          </cell>
          <cell r="BA144">
            <v>42027</v>
          </cell>
          <cell r="BB144"/>
          <cell r="BC144" t="str">
            <v>SENT</v>
          </cell>
          <cell r="BD144">
            <v>42025</v>
          </cell>
          <cell r="BE144" t="b">
            <v>0</v>
          </cell>
          <cell r="BF144">
            <v>3</v>
          </cell>
          <cell r="BH144">
            <v>42069</v>
          </cell>
          <cell r="BI144">
            <v>42089</v>
          </cell>
          <cell r="BK144">
            <v>42215</v>
          </cell>
          <cell r="BL144">
            <v>42236</v>
          </cell>
          <cell r="BM144" t="str">
            <v>CLSD</v>
          </cell>
          <cell r="BN144">
            <v>42214</v>
          </cell>
          <cell r="BO144" t="str">
            <v>5/08/2015 NC closed project on CL - all documents has been received.
30/07/2015 DC CCN Approval received from network. Email to all concerned to advise.
29/07/15 CM &amp; DC have sent over the CCN document to networks. Approval due back by 20.08.15
30/06/15</v>
          </cell>
          <cell r="BQ144"/>
          <cell r="BS144"/>
          <cell r="BU144"/>
          <cell r="BW144"/>
          <cell r="BX144"/>
          <cell r="BZ144"/>
          <cell r="CA144"/>
          <cell r="CB144"/>
          <cell r="CC144"/>
          <cell r="CD144"/>
          <cell r="CE144"/>
          <cell r="CF144"/>
          <cell r="CG144" t="b">
            <v>0</v>
          </cell>
          <cell r="CH144"/>
          <cell r="CJ144" t="b">
            <v>0</v>
          </cell>
          <cell r="CK144" t="b">
            <v>0</v>
          </cell>
          <cell r="CL144" t="b">
            <v>0</v>
          </cell>
          <cell r="CM144"/>
          <cell r="CO144"/>
          <cell r="CP144"/>
          <cell r="CQ144" t="b">
            <v>0</v>
          </cell>
          <cell r="CR144" t="b">
            <v>0</v>
          </cell>
          <cell r="CS144"/>
          <cell r="CT144"/>
          <cell r="CU144"/>
          <cell r="CV144"/>
          <cell r="CW144"/>
          <cell r="CX144" t="b">
            <v>0</v>
          </cell>
          <cell r="CY144" t="b">
            <v>0</v>
          </cell>
          <cell r="CZ144" t="b">
            <v>0</v>
          </cell>
          <cell r="DA144" t="b">
            <v>0</v>
          </cell>
          <cell r="DB144"/>
          <cell r="DC144"/>
          <cell r="DD144"/>
          <cell r="DE144" t="b">
            <v>0</v>
          </cell>
          <cell r="DF144" t="b">
            <v>0</v>
          </cell>
        </row>
        <row r="145">
          <cell r="A145" t="str">
            <v>3505</v>
          </cell>
          <cell r="B145" t="str">
            <v>COR3505 - Gemini Exit EON adjustment following RAG Voluntary Discontinuance</v>
          </cell>
          <cell r="C145" t="str">
            <v>99. Change Cancelled</v>
          </cell>
          <cell r="D145">
            <v>43074</v>
          </cell>
          <cell r="E145" t="str">
            <v>CO-RCVD 14/10/2014
PD-HOLD changed to  2.1 - Start-Up Approach In Progress
08/11/17
99. Change Cancelled</v>
          </cell>
          <cell r="F145" t="str">
            <v>This amendment to correct Exit capacity entitlement data in Gemini Exit is necessary to comply with several UNC requirements. We are required to create and issue correct and timely invoices (UNC TPD Section S) and facilitate the correct Capacity Assignmen</v>
          </cell>
          <cell r="G145" t="b">
            <v>0</v>
          </cell>
          <cell r="H145"/>
          <cell r="I145">
            <v>41926</v>
          </cell>
          <cell r="J145">
            <v>41939</v>
          </cell>
          <cell r="K145">
            <v>36558</v>
          </cell>
          <cell r="L145" t="b">
            <v>0</v>
          </cell>
          <cell r="M145" t="str">
            <v>NNW</v>
          </cell>
          <cell r="N145" t="str">
            <v>NGT</v>
          </cell>
          <cell r="O145" t="str">
            <v>Sean Mcgoldrick</v>
          </cell>
          <cell r="P145" t="str">
            <v>Beverley Viney</v>
          </cell>
          <cell r="Q145" t="str">
            <v>Referral approved at ICAF meeting on 22/10/14.</v>
          </cell>
          <cell r="R145"/>
          <cell r="S145" t="str">
            <v>Jessica Harris</v>
          </cell>
          <cell r="T145" t="str">
            <v>CP</v>
          </cell>
          <cell r="U145" t="str">
            <v>CLOSED</v>
          </cell>
          <cell r="V145" t="b">
            <v>1</v>
          </cell>
          <cell r="W145">
            <v>43074</v>
          </cell>
          <cell r="X145"/>
          <cell r="Y145">
            <v>41935</v>
          </cell>
          <cell r="AD145"/>
          <cell r="AF145"/>
          <cell r="AN145"/>
          <cell r="AR145"/>
          <cell r="AS145"/>
          <cell r="AZ145"/>
          <cell r="BB145"/>
          <cell r="BC145"/>
          <cell r="BE145" t="b">
            <v>0</v>
          </cell>
          <cell r="BF145">
            <v>5</v>
          </cell>
          <cell r="BH145">
            <v>42768</v>
          </cell>
          <cell r="BM145"/>
          <cell r="BO145" t="str">
            <v>05/12/2017 DC Email from Debbie Brace confirming this one can be closed.  Filed in saved emails
30/11.2017 DC Sent a copy of the original CO to Emma Smith, she is to contact the customer to see if they still require this work if so a CP will need to be ra</v>
          </cell>
          <cell r="BQ145"/>
          <cell r="BS145"/>
          <cell r="BU145"/>
          <cell r="BW145"/>
          <cell r="BX145"/>
          <cell r="BZ145"/>
          <cell r="CA145" t="str">
            <v>T &amp; SS</v>
          </cell>
          <cell r="CB145"/>
          <cell r="CC145" t="str">
            <v>Project Delivery</v>
          </cell>
          <cell r="CD145" t="str">
            <v>ISU</v>
          </cell>
          <cell r="CE145" t="str">
            <v>Invoicing</v>
          </cell>
          <cell r="CF145" t="str">
            <v>31-100days</v>
          </cell>
          <cell r="CG145" t="b">
            <v>0</v>
          </cell>
          <cell r="CH145"/>
          <cell r="CJ145" t="b">
            <v>0</v>
          </cell>
          <cell r="CK145" t="b">
            <v>0</v>
          </cell>
          <cell r="CL145" t="b">
            <v>0</v>
          </cell>
          <cell r="CM145"/>
          <cell r="CO145"/>
          <cell r="CP145"/>
          <cell r="CQ145" t="b">
            <v>0</v>
          </cell>
          <cell r="CR145" t="b">
            <v>0</v>
          </cell>
          <cell r="CS145"/>
          <cell r="CT145"/>
          <cell r="CU145"/>
          <cell r="CV145"/>
          <cell r="CW145"/>
          <cell r="CX145" t="b">
            <v>0</v>
          </cell>
          <cell r="CY145" t="b">
            <v>0</v>
          </cell>
          <cell r="CZ145" t="b">
            <v>0</v>
          </cell>
          <cell r="DA145" t="b">
            <v>0</v>
          </cell>
          <cell r="DB145"/>
          <cell r="DC145"/>
          <cell r="DD145"/>
          <cell r="DE145" t="b">
            <v>0</v>
          </cell>
          <cell r="DF145" t="b">
            <v>0</v>
          </cell>
        </row>
        <row r="146">
          <cell r="A146" t="str">
            <v>COR2137</v>
          </cell>
          <cell r="B146" t="str">
            <v>Additional UK-L Storage</v>
          </cell>
          <cell r="C146" t="str">
            <v>99. Change Cancelled</v>
          </cell>
          <cell r="D146">
            <v>40882</v>
          </cell>
          <cell r="E146" t="str">
            <v>CO RCVD 18/11/2010,EQ PNDG 24/11/2010,EQ PROD 23/03/2011,EQ SENT 23/03/2011,EQ CLSD 05/12/2011</v>
          </cell>
          <cell r="F146"/>
          <cell r="G146" t="b">
            <v>0</v>
          </cell>
          <cell r="H146"/>
          <cell r="I146">
            <v>40500</v>
          </cell>
          <cell r="J146">
            <v>40676</v>
          </cell>
          <cell r="L146" t="b">
            <v>0</v>
          </cell>
          <cell r="M146"/>
          <cell r="N146"/>
          <cell r="O146"/>
          <cell r="P146" t="str">
            <v>Iain Collin</v>
          </cell>
          <cell r="Q146" t="str">
            <v>Workload Meeting 24/11/10</v>
          </cell>
          <cell r="R146"/>
          <cell r="S146" t="str">
            <v>Chris Fears</v>
          </cell>
          <cell r="T146" t="str">
            <v>CR (internal)</v>
          </cell>
          <cell r="U146" t="str">
            <v>CLOSED</v>
          </cell>
          <cell r="V146" t="b">
            <v>0</v>
          </cell>
          <cell r="X146" t="str">
            <v>Christina McArthur</v>
          </cell>
          <cell r="Y146">
            <v>40625</v>
          </cell>
          <cell r="Z146">
            <v>40625</v>
          </cell>
          <cell r="AA146">
            <v>40625</v>
          </cell>
          <cell r="AB146">
            <v>40625</v>
          </cell>
          <cell r="AD146"/>
          <cell r="AE146">
            <v>40718</v>
          </cell>
          <cell r="AF146" t="str">
            <v>CLSD</v>
          </cell>
          <cell r="AG146">
            <v>40882</v>
          </cell>
          <cell r="AN146"/>
          <cell r="AR146"/>
          <cell r="AS146"/>
          <cell r="AZ146"/>
          <cell r="BB146"/>
          <cell r="BC146"/>
          <cell r="BE146" t="b">
            <v>0</v>
          </cell>
          <cell r="BF146">
            <v>7</v>
          </cell>
          <cell r="BM146"/>
          <cell r="BO146" t="str">
            <v>05/12/11 KB - Closed as per e-mail from Christina McArthur as this change has been superseded by COR2433.                                                                                             29/06/11 AK - Discussed at Workload Meeting today. Projec</v>
          </cell>
          <cell r="BQ146"/>
          <cell r="BS146"/>
          <cell r="BU146"/>
          <cell r="BW146"/>
          <cell r="BX146"/>
          <cell r="BZ146"/>
          <cell r="CA146"/>
          <cell r="CB146"/>
          <cell r="CC146"/>
          <cell r="CD146"/>
          <cell r="CE146"/>
          <cell r="CF146"/>
          <cell r="CG146" t="b">
            <v>0</v>
          </cell>
          <cell r="CH146"/>
          <cell r="CJ146" t="b">
            <v>0</v>
          </cell>
          <cell r="CK146" t="b">
            <v>0</v>
          </cell>
          <cell r="CL146" t="b">
            <v>0</v>
          </cell>
          <cell r="CM146"/>
          <cell r="CO146"/>
          <cell r="CP146"/>
          <cell r="CQ146" t="b">
            <v>0</v>
          </cell>
          <cell r="CR146" t="b">
            <v>0</v>
          </cell>
          <cell r="CS146"/>
          <cell r="CT146"/>
          <cell r="CU146"/>
          <cell r="CV146"/>
          <cell r="CW146"/>
          <cell r="CX146" t="b">
            <v>0</v>
          </cell>
          <cell r="CY146" t="b">
            <v>0</v>
          </cell>
          <cell r="CZ146" t="b">
            <v>0</v>
          </cell>
          <cell r="DA146" t="b">
            <v>0</v>
          </cell>
          <cell r="DB146"/>
          <cell r="DC146"/>
          <cell r="DD146"/>
          <cell r="DE146" t="b">
            <v>0</v>
          </cell>
          <cell r="DF146" t="b">
            <v>0</v>
          </cell>
        </row>
        <row r="147">
          <cell r="A147" t="str">
            <v>COR3475</v>
          </cell>
          <cell r="B147" t="str">
            <v>Ad-hoc Interruption Auction – Autumn 2014</v>
          </cell>
          <cell r="C147" t="str">
            <v>100. Change Completed</v>
          </cell>
          <cell r="D147">
            <v>42066</v>
          </cell>
          <cell r="E147" t="str">
            <v>CO-RCVD 19/08/2014
PD-CLSD 03/03/2015</v>
          </cell>
          <cell r="F147" t="str">
            <v>NGN did not secure sufficient interruptible capacity at the annual auction and wish to undertake an ad-hoc auction in advance of waiting for the next annual cycle</v>
          </cell>
          <cell r="G147" t="b">
            <v>0</v>
          </cell>
          <cell r="H147"/>
          <cell r="I147">
            <v>41869</v>
          </cell>
          <cell r="L147" t="b">
            <v>0</v>
          </cell>
          <cell r="M147" t="str">
            <v>NNW</v>
          </cell>
          <cell r="N147"/>
          <cell r="O147" t="str">
            <v>Joanna Ferguson</v>
          </cell>
          <cell r="P147" t="str">
            <v>Joanna Ferguson</v>
          </cell>
          <cell r="Q147" t="str">
            <v>ICAF 27/08/14</v>
          </cell>
          <cell r="R147" t="str">
            <v>Fiona Cottam</v>
          </cell>
          <cell r="S147" t="str">
            <v>Lorraine Cave</v>
          </cell>
          <cell r="T147" t="str">
            <v>CO</v>
          </cell>
          <cell r="U147" t="str">
            <v>COMPLETE</v>
          </cell>
          <cell r="V147" t="b">
            <v>1</v>
          </cell>
          <cell r="W147">
            <v>42066</v>
          </cell>
          <cell r="X147" t="str">
            <v>Mark Smith</v>
          </cell>
          <cell r="AD147"/>
          <cell r="AF147"/>
          <cell r="AN147"/>
          <cell r="AR147"/>
          <cell r="AS147"/>
          <cell r="AZ147"/>
          <cell r="BB147"/>
          <cell r="BC147"/>
          <cell r="BE147" t="b">
            <v>0</v>
          </cell>
          <cell r="BF147">
            <v>5</v>
          </cell>
          <cell r="BM147"/>
          <cell r="BO147" t="str">
            <v xml:space="preserve">03/03/15 KB - COR3475 closed down following approval from Joanna Ferguson (all required auction activities have been completed).   
03/09/14 KB - Approval received from Jo Ferguson for non delivery of project governance.
02/09/14 KB - This is likely to </v>
          </cell>
          <cell r="BQ147"/>
          <cell r="BS147"/>
          <cell r="BU147"/>
          <cell r="BW147"/>
          <cell r="BX147"/>
          <cell r="BZ147"/>
          <cell r="CA147"/>
          <cell r="CB147"/>
          <cell r="CC147"/>
          <cell r="CD147"/>
          <cell r="CE147"/>
          <cell r="CF147"/>
          <cell r="CG147" t="b">
            <v>0</v>
          </cell>
          <cell r="CH147"/>
          <cell r="CJ147" t="b">
            <v>0</v>
          </cell>
          <cell r="CK147" t="b">
            <v>0</v>
          </cell>
          <cell r="CL147" t="b">
            <v>0</v>
          </cell>
          <cell r="CM147"/>
          <cell r="CO147"/>
          <cell r="CP147"/>
          <cell r="CQ147" t="b">
            <v>0</v>
          </cell>
          <cell r="CR147" t="b">
            <v>0</v>
          </cell>
          <cell r="CS147"/>
          <cell r="CT147"/>
          <cell r="CU147"/>
          <cell r="CV147"/>
          <cell r="CW147"/>
          <cell r="CX147" t="b">
            <v>0</v>
          </cell>
          <cell r="CY147" t="b">
            <v>0</v>
          </cell>
          <cell r="CZ147" t="b">
            <v>0</v>
          </cell>
          <cell r="DA147" t="b">
            <v>0</v>
          </cell>
          <cell r="DB147"/>
          <cell r="DC147"/>
          <cell r="DD147"/>
          <cell r="DE147" t="b">
            <v>0</v>
          </cell>
          <cell r="DF147" t="b">
            <v>0</v>
          </cell>
        </row>
        <row r="148">
          <cell r="A148" t="str">
            <v>4514</v>
          </cell>
          <cell r="B148" t="str">
            <v>MIV File Changes for MUR Invoice - CMS</v>
          </cell>
          <cell r="C148" t="str">
            <v>11. Change In Delivery</v>
          </cell>
          <cell r="D148">
            <v>43111</v>
          </cell>
          <cell r="E148" t="str">
            <v>CO-RCVD 25/10/2017
Moved from CO-RCVD to 2.1 Start Up Approach in Progress 08/11/2017
7. BER/Business Case in progress
10. BER/Business Case Awaiting ChMC Approval
11. Change in Delivery</v>
          </cell>
          <cell r="F148" t="str">
            <v>An issue has been identified whereby MRPNS are being included within the CMS MIV file which are not eligible for charging and therefore the Must Read Invoice being calculated and produced in SAP PO is incorrect with additional MPRNS being potentially invo</v>
          </cell>
          <cell r="G148" t="b">
            <v>0</v>
          </cell>
          <cell r="H148"/>
          <cell r="I148">
            <v>43033</v>
          </cell>
          <cell r="K148">
            <v>43280</v>
          </cell>
          <cell r="L148" t="b">
            <v>0</v>
          </cell>
          <cell r="M148"/>
          <cell r="N148"/>
          <cell r="O148"/>
          <cell r="P148" t="str">
            <v>Richard Cresswell</v>
          </cell>
          <cell r="Q148" t="str">
            <v>ICAF 25/10/2017</v>
          </cell>
          <cell r="R148"/>
          <cell r="S148" t="str">
            <v>Christina Francis</v>
          </cell>
          <cell r="T148" t="str">
            <v>CR (Internal)</v>
          </cell>
          <cell r="U148" t="str">
            <v>LIVE</v>
          </cell>
          <cell r="V148" t="b">
            <v>0</v>
          </cell>
          <cell r="X148"/>
          <cell r="AD148"/>
          <cell r="AF148"/>
          <cell r="AN148"/>
          <cell r="AR148"/>
          <cell r="AS148"/>
          <cell r="AZ148"/>
          <cell r="BB148"/>
          <cell r="BC148"/>
          <cell r="BE148" t="b">
            <v>0</v>
          </cell>
          <cell r="BH148">
            <v>43280</v>
          </cell>
          <cell r="BM148"/>
          <cell r="BO148" t="str">
            <v>11/01/2018 Julie B - BER approved at Jan 2018 ChMC. ChMC have requested that a more detailed design to be carried out for this change as part of R2.
28/11/2017 DC Confirmation from Emma Smith to say this change has been included to the scope of R2 as per</v>
          </cell>
          <cell r="BQ148"/>
          <cell r="BS148"/>
          <cell r="BU148"/>
          <cell r="BW148"/>
          <cell r="BX148"/>
          <cell r="BY148">
            <v>2</v>
          </cell>
          <cell r="BZ148" t="str">
            <v>UKLP IADBI367</v>
          </cell>
          <cell r="CA148" t="str">
            <v>R &amp; N</v>
          </cell>
          <cell r="CB148"/>
          <cell r="CC148" t="str">
            <v>Project Delivery</v>
          </cell>
          <cell r="CD148" t="str">
            <v>CMS</v>
          </cell>
          <cell r="CE148" t="str">
            <v>Invoicing</v>
          </cell>
          <cell r="CF148" t="str">
            <v>31-100days</v>
          </cell>
          <cell r="CG148" t="b">
            <v>0</v>
          </cell>
          <cell r="CH148"/>
          <cell r="CJ148" t="b">
            <v>0</v>
          </cell>
          <cell r="CK148" t="b">
            <v>0</v>
          </cell>
          <cell r="CL148" t="b">
            <v>0</v>
          </cell>
          <cell r="CM148"/>
          <cell r="CO148"/>
          <cell r="CP148"/>
          <cell r="CQ148" t="b">
            <v>0</v>
          </cell>
          <cell r="CR148" t="b">
            <v>0</v>
          </cell>
          <cell r="CS148"/>
          <cell r="CT148"/>
          <cell r="CU148"/>
          <cell r="CV148"/>
          <cell r="CW148"/>
          <cell r="CX148" t="b">
            <v>0</v>
          </cell>
          <cell r="CY148" t="b">
            <v>0</v>
          </cell>
          <cell r="CZ148" t="b">
            <v>0</v>
          </cell>
          <cell r="DA148" t="b">
            <v>0</v>
          </cell>
          <cell r="DB148"/>
          <cell r="DC148"/>
          <cell r="DD148"/>
          <cell r="DE148" t="b">
            <v>0</v>
          </cell>
          <cell r="DF148" t="b">
            <v>0</v>
          </cell>
          <cell r="DG148">
            <v>43019</v>
          </cell>
          <cell r="DH148">
            <v>43019</v>
          </cell>
          <cell r="DJ148">
            <v>43110</v>
          </cell>
        </row>
        <row r="149">
          <cell r="A149" t="str">
            <v>4541</v>
          </cell>
          <cell r="B149" t="str">
            <v>Read Design Gaps - Missing Overide Flags In RGMA and Retro Files
Linked to Retro (4474)</v>
          </cell>
          <cell r="C149" t="str">
            <v>2.1. Start-Up Approach In Progress</v>
          </cell>
          <cell r="D149">
            <v>43070</v>
          </cell>
          <cell r="E149" t="str">
            <v>CO-RCVD - 25/10/17
moved to 98. Xoserve propose change not required.
2.1 Start up approach</v>
          </cell>
          <cell r="F149"/>
          <cell r="G149" t="b">
            <v>0</v>
          </cell>
          <cell r="H149"/>
          <cell r="I149">
            <v>42045</v>
          </cell>
          <cell r="K149">
            <v>43405</v>
          </cell>
          <cell r="L149" t="b">
            <v>0</v>
          </cell>
          <cell r="M149"/>
          <cell r="N149"/>
          <cell r="O149"/>
          <cell r="P149" t="str">
            <v>Emma Smith</v>
          </cell>
          <cell r="Q149"/>
          <cell r="R149"/>
          <cell r="S149" t="str">
            <v>Lee Chambers</v>
          </cell>
          <cell r="T149" t="str">
            <v>CR (Internal)</v>
          </cell>
          <cell r="U149" t="str">
            <v>LIVE</v>
          </cell>
          <cell r="V149" t="b">
            <v>0</v>
          </cell>
          <cell r="X149"/>
          <cell r="AD149"/>
          <cell r="AF149"/>
          <cell r="AN149"/>
          <cell r="AR149"/>
          <cell r="AS149"/>
          <cell r="AZ149"/>
          <cell r="BB149"/>
          <cell r="BC149"/>
          <cell r="BE149" t="b">
            <v>0</v>
          </cell>
          <cell r="BH149">
            <v>43279</v>
          </cell>
          <cell r="BM149"/>
          <cell r="BO149" t="str">
            <v xml:space="preserve">06/02/2018 DC We met today regarding the minor release, this change is linked to the Retro change 4474, which is going into release 4.
05/02/18 DC Email from Matt Rider, this chagne is linked to Retro so should possilby be within scope for R4.
19/12/2017 </v>
          </cell>
          <cell r="BQ149"/>
          <cell r="BS149"/>
          <cell r="BU149"/>
          <cell r="BW149"/>
          <cell r="BX149"/>
          <cell r="BY149">
            <v>5</v>
          </cell>
          <cell r="BZ149" t="str">
            <v>UKLP IADBI073</v>
          </cell>
          <cell r="CA149" t="str">
            <v>R &amp; N</v>
          </cell>
          <cell r="CB149"/>
          <cell r="CC149" t="str">
            <v>Project Delivery</v>
          </cell>
          <cell r="CD149" t="str">
            <v>ISU</v>
          </cell>
          <cell r="CE149" t="str">
            <v>RGMA</v>
          </cell>
          <cell r="CF149" t="str">
            <v>31-100days</v>
          </cell>
          <cell r="CG149" t="b">
            <v>0</v>
          </cell>
          <cell r="CH149"/>
          <cell r="CJ149" t="b">
            <v>0</v>
          </cell>
          <cell r="CK149" t="b">
            <v>0</v>
          </cell>
          <cell r="CL149" t="b">
            <v>0</v>
          </cell>
          <cell r="CM149"/>
          <cell r="CO149"/>
          <cell r="CP149"/>
          <cell r="CQ149" t="b">
            <v>0</v>
          </cell>
          <cell r="CR149" t="b">
            <v>0</v>
          </cell>
          <cell r="CS149" t="str">
            <v>customer</v>
          </cell>
          <cell r="CT149"/>
          <cell r="CU149"/>
          <cell r="CV149" t="str">
            <v>ChMC endorsed Change Proposal</v>
          </cell>
          <cell r="CW149" t="str">
            <v>One Market Group</v>
          </cell>
          <cell r="CX149" t="b">
            <v>1</v>
          </cell>
          <cell r="CY149" t="b">
            <v>0</v>
          </cell>
          <cell r="CZ149" t="b">
            <v>0</v>
          </cell>
          <cell r="DA149" t="b">
            <v>0</v>
          </cell>
          <cell r="DB149" t="str">
            <v>Service Area 1: Manage Supply Point Registration</v>
          </cell>
          <cell r="DC149" t="str">
            <v>Two to Five</v>
          </cell>
          <cell r="DD149" t="str">
            <v>Low</v>
          </cell>
          <cell r="DE149" t="b">
            <v>0</v>
          </cell>
          <cell r="DF149" t="b">
            <v>0</v>
          </cell>
        </row>
        <row r="150">
          <cell r="A150" t="str">
            <v>COR3782</v>
          </cell>
          <cell r="B150" t="str">
            <v>COR3782 - Address Validation and data cleansing</v>
          </cell>
          <cell r="C150" t="str">
            <v>100. Change Completed</v>
          </cell>
          <cell r="D150">
            <v>42902</v>
          </cell>
          <cell r="E150" t="str">
            <v>CO-RCVD - 26/08/15
PD-IMPD - 17/03/17
PS-CLSD - 16/06/17</v>
          </cell>
          <cell r="F150" t="str">
            <v>Xoserve receives a monthly address update in the form of a PAF file. Due to the analysis facilitated by COR3585 it has been identified that the link logic being applied to street attributes within Xoserves source systems (UK Link) is causing corruptions t</v>
          </cell>
          <cell r="G150" t="b">
            <v>0</v>
          </cell>
          <cell r="H150" t="str">
            <v>COR3585</v>
          </cell>
          <cell r="I150">
            <v>42233</v>
          </cell>
          <cell r="L150" t="b">
            <v>0</v>
          </cell>
          <cell r="M150"/>
          <cell r="N150" t="str">
            <v>na</v>
          </cell>
          <cell r="O150" t="str">
            <v>na</v>
          </cell>
          <cell r="P150"/>
          <cell r="Q150" t="str">
            <v>ICAF - 19/08/15
Pre-Sanction - 25/08/15
Pre -Sanction 17/01/17 PIA</v>
          </cell>
          <cell r="R150" t="str">
            <v>Dave Newman</v>
          </cell>
          <cell r="S150" t="str">
            <v>Lorraine Cave</v>
          </cell>
          <cell r="T150" t="str">
            <v>CR (internal)</v>
          </cell>
          <cell r="U150" t="str">
            <v>COMPLETE</v>
          </cell>
          <cell r="V150" t="b">
            <v>0</v>
          </cell>
          <cell r="X150" t="str">
            <v>Dave Newman</v>
          </cell>
          <cell r="AD150"/>
          <cell r="AF150"/>
          <cell r="AN150"/>
          <cell r="AR150"/>
          <cell r="AS150"/>
          <cell r="AZ150"/>
          <cell r="BB150"/>
          <cell r="BC150"/>
          <cell r="BE150" t="b">
            <v>1</v>
          </cell>
          <cell r="BF150">
            <v>6</v>
          </cell>
          <cell r="BG150">
            <v>42687</v>
          </cell>
          <cell r="BH150">
            <v>42566</v>
          </cell>
          <cell r="BI150">
            <v>42566</v>
          </cell>
          <cell r="BM150"/>
          <cell r="BO150" t="str">
            <v xml:space="preserve">21/03/17 DC Closedown doc received, this project is waiting for docs on the tracker before it can be closed, status changed to PD POPD
17/03/107 DC Discussion with ME this is in closedown.
17/01/17 DC PIA approved at Pre-Sanction today. Going to XEC 24th </v>
          </cell>
          <cell r="BQ150"/>
          <cell r="BS150"/>
          <cell r="BU150"/>
          <cell r="BW150"/>
          <cell r="BX150" t="str">
            <v>Medium</v>
          </cell>
          <cell r="BZ150"/>
          <cell r="CA150"/>
          <cell r="CB150"/>
          <cell r="CC150"/>
          <cell r="CD150"/>
          <cell r="CE150"/>
          <cell r="CF150"/>
          <cell r="CG150" t="b">
            <v>0</v>
          </cell>
          <cell r="CH150"/>
          <cell r="CJ150" t="b">
            <v>0</v>
          </cell>
          <cell r="CK150" t="b">
            <v>0</v>
          </cell>
          <cell r="CL150" t="b">
            <v>0</v>
          </cell>
          <cell r="CM150"/>
          <cell r="CO150"/>
          <cell r="CP150"/>
          <cell r="CQ150" t="b">
            <v>0</v>
          </cell>
          <cell r="CR150" t="b">
            <v>0</v>
          </cell>
          <cell r="CS150"/>
          <cell r="CT150"/>
          <cell r="CU150"/>
          <cell r="CV150"/>
          <cell r="CW150"/>
          <cell r="CX150" t="b">
            <v>0</v>
          </cell>
          <cell r="CY150" t="b">
            <v>0</v>
          </cell>
          <cell r="CZ150" t="b">
            <v>0</v>
          </cell>
          <cell r="DA150" t="b">
            <v>0</v>
          </cell>
          <cell r="DB150"/>
          <cell r="DC150"/>
          <cell r="DD150"/>
          <cell r="DE150" t="b">
            <v>0</v>
          </cell>
          <cell r="DF150" t="b">
            <v>0</v>
          </cell>
        </row>
        <row r="151">
          <cell r="A151" t="str">
            <v>COR3792</v>
          </cell>
          <cell r="B151" t="str">
            <v>COR3792 - Monthly Smart Meter Installations Report</v>
          </cell>
          <cell r="C151" t="str">
            <v>100. Change Completed</v>
          </cell>
          <cell r="D151">
            <v>42807</v>
          </cell>
          <cell r="E151" t="str">
            <v>CO-RCVD 26/08/15
EQ-PROD 14/10/15
EQ-SENT 14/10/15
BE-RCVD 16/11/15
BE-PNG 16/11/15
BE-PROD 30/11/15
BE-SENT 14/12/15
CA-RCVD 16/12/15
SN-PNDG 16/12/15
PD-PROD 30/12/15
PD-SENT 20/01/17
PD POPD 02/03/17
CO CLSD 13/03/17</v>
          </cell>
          <cell r="F151" t="str">
            <v>Change overview:  
Smart Meter rollout has increased the number of emergency callouts from National Grid, as the rollout of Smart Meters increases it is likely that these callouts will increase.  It is important for National Grid to be able to monitor the</v>
          </cell>
          <cell r="G151" t="b">
            <v>0</v>
          </cell>
          <cell r="H151"/>
          <cell r="I151">
            <v>42237</v>
          </cell>
          <cell r="J151">
            <v>42254</v>
          </cell>
          <cell r="L151" t="b">
            <v>0</v>
          </cell>
          <cell r="M151" t="str">
            <v>NNW</v>
          </cell>
          <cell r="N151" t="str">
            <v>NGD</v>
          </cell>
          <cell r="O151" t="str">
            <v>Ruth Cresswell</v>
          </cell>
          <cell r="P151" t="str">
            <v>Ruth Cresswell</v>
          </cell>
          <cell r="Q151" t="str">
            <v>ICAF - 26/08/15</v>
          </cell>
          <cell r="R151" t="str">
            <v>Matt Smith</v>
          </cell>
          <cell r="S151" t="str">
            <v>Darran Dredge</v>
          </cell>
          <cell r="T151" t="str">
            <v>CO</v>
          </cell>
          <cell r="U151" t="str">
            <v>COMPLETE</v>
          </cell>
          <cell r="V151" t="b">
            <v>1</v>
          </cell>
          <cell r="W151">
            <v>42807</v>
          </cell>
          <cell r="X151" t="str">
            <v>Matt Smith/ Claire Morby</v>
          </cell>
          <cell r="Y151">
            <v>42278</v>
          </cell>
          <cell r="Z151">
            <v>42292</v>
          </cell>
          <cell r="AB151">
            <v>42291</v>
          </cell>
          <cell r="AD151"/>
          <cell r="AE151">
            <v>42383</v>
          </cell>
          <cell r="AF151" t="str">
            <v>SENT</v>
          </cell>
          <cell r="AG151">
            <v>42291</v>
          </cell>
          <cell r="AH151">
            <v>42324</v>
          </cell>
          <cell r="AI151">
            <v>42338</v>
          </cell>
          <cell r="AJ151">
            <v>42338</v>
          </cell>
          <cell r="AK151">
            <v>42352</v>
          </cell>
          <cell r="AL151">
            <v>42352</v>
          </cell>
          <cell r="AM151">
            <v>42352</v>
          </cell>
          <cell r="AN151" t="str">
            <v>Jane Rocky 14/12/15</v>
          </cell>
          <cell r="AO151">
            <v>42358</v>
          </cell>
          <cell r="AR151"/>
          <cell r="AS151" t="str">
            <v>RCVD</v>
          </cell>
          <cell r="AT151">
            <v>42354</v>
          </cell>
          <cell r="AU151">
            <v>42354</v>
          </cell>
          <cell r="AZ151"/>
          <cell r="BB151"/>
          <cell r="BC151"/>
          <cell r="BE151" t="b">
            <v>0</v>
          </cell>
          <cell r="BF151">
            <v>5</v>
          </cell>
          <cell r="BI151">
            <v>42340</v>
          </cell>
          <cell r="BJ151">
            <v>42758</v>
          </cell>
          <cell r="BK151">
            <v>42755</v>
          </cell>
          <cell r="BL151">
            <v>42821</v>
          </cell>
          <cell r="BM151" t="str">
            <v>CLSD</v>
          </cell>
          <cell r="BN151">
            <v>42807</v>
          </cell>
          <cell r="BO151" t="str">
            <v>13/03/17 DC closed no ECF need as zero cost.
09/03/17 CCN returned from Networks.
20/01/17 New CCN drafted and sent to Networks to approve for closedown.
26.09.16: Cm Date requested by Darran Dredge to move forward the CCN to orginator date
21.03.16: LC t</v>
          </cell>
          <cell r="BQ151"/>
          <cell r="BS151"/>
          <cell r="BU151"/>
          <cell r="BW151"/>
          <cell r="BX151"/>
          <cell r="BZ151"/>
          <cell r="CA151"/>
          <cell r="CB151"/>
          <cell r="CC151"/>
          <cell r="CD151"/>
          <cell r="CE151"/>
          <cell r="CF151"/>
          <cell r="CG151" t="b">
            <v>0</v>
          </cell>
          <cell r="CH151"/>
          <cell r="CJ151" t="b">
            <v>0</v>
          </cell>
          <cell r="CK151" t="b">
            <v>0</v>
          </cell>
          <cell r="CL151" t="b">
            <v>0</v>
          </cell>
          <cell r="CM151"/>
          <cell r="CO151"/>
          <cell r="CP151"/>
          <cell r="CQ151" t="b">
            <v>0</v>
          </cell>
          <cell r="CR151" t="b">
            <v>0</v>
          </cell>
          <cell r="CS151"/>
          <cell r="CT151"/>
          <cell r="CU151"/>
          <cell r="CV151"/>
          <cell r="CW151"/>
          <cell r="CX151" t="b">
            <v>0</v>
          </cell>
          <cell r="CY151" t="b">
            <v>0</v>
          </cell>
          <cell r="CZ151" t="b">
            <v>0</v>
          </cell>
          <cell r="DA151" t="b">
            <v>0</v>
          </cell>
          <cell r="DB151"/>
          <cell r="DC151"/>
          <cell r="DD151"/>
          <cell r="DE151" t="b">
            <v>0</v>
          </cell>
          <cell r="DF151" t="b">
            <v>0</v>
          </cell>
        </row>
        <row r="152">
          <cell r="A152" t="str">
            <v>4335</v>
          </cell>
          <cell r="B152" t="str">
            <v>UK Datacentre Clearance removal of Xoserve NTP dependancy from Legacy Datacentres</v>
          </cell>
          <cell r="C152" t="str">
            <v>100. Change Completed</v>
          </cell>
          <cell r="D152">
            <v>43117</v>
          </cell>
          <cell r="E152" t="str">
            <v xml:space="preserve">CO - RCVD 09/08/2017
PD-IMPD changed to  11. Change in Delivery 08/11/17 BE - RCVD 09/08/2017
BE-PROD 18/08/2017
BE-SENT 22/08/2017
CA-RCVD 13/09/2017
PD-PROD 12/10/2017
PD-IMPD 13/10/2017
PD-IMPD changed to  12. CCR/Internal Closedown Document Awaiting </v>
          </cell>
          <cell r="F152" t="str">
            <v>Xoserve to remove all NTP dependency from the National Grid Legacy Datacentres.
Removing dependency from the legacy datacentres as well as de-risk the functionality.  These are connected to 20 year old network switches.</v>
          </cell>
          <cell r="G152" t="b">
            <v>0</v>
          </cell>
          <cell r="H152" t="str">
            <v>XRN4344</v>
          </cell>
          <cell r="I152">
            <v>42936</v>
          </cell>
          <cell r="K152">
            <v>42978</v>
          </cell>
          <cell r="L152" t="b">
            <v>0</v>
          </cell>
          <cell r="M152"/>
          <cell r="N152"/>
          <cell r="O152" t="str">
            <v>Beverley Viney</v>
          </cell>
          <cell r="P152" t="str">
            <v>Beverley Viney</v>
          </cell>
          <cell r="Q152" t="str">
            <v>CP - ICAF 26/07/2017
Start-Up Approach via email 29/08/17
BER Approved 22/08/2017</v>
          </cell>
          <cell r="R152" t="str">
            <v>Jane Rocky</v>
          </cell>
          <cell r="S152" t="str">
            <v>Nicola Patmore</v>
          </cell>
          <cell r="T152" t="str">
            <v>CP</v>
          </cell>
          <cell r="U152" t="str">
            <v>COMPLETE</v>
          </cell>
          <cell r="V152" t="b">
            <v>0</v>
          </cell>
          <cell r="X152" t="str">
            <v>Nicola Walton</v>
          </cell>
          <cell r="AD152"/>
          <cell r="AF152"/>
          <cell r="AH152">
            <v>42965</v>
          </cell>
          <cell r="AK152">
            <v>42969</v>
          </cell>
          <cell r="AL152">
            <v>43000</v>
          </cell>
          <cell r="AM152">
            <v>43000</v>
          </cell>
          <cell r="AN152" t="str">
            <v>Pre-Sanction</v>
          </cell>
          <cell r="AR152"/>
          <cell r="AS152" t="str">
            <v>PROD</v>
          </cell>
          <cell r="AT152">
            <v>43000</v>
          </cell>
          <cell r="AU152">
            <v>42991</v>
          </cell>
          <cell r="AZ152"/>
          <cell r="BB152"/>
          <cell r="BC152"/>
          <cell r="BE152" t="b">
            <v>0</v>
          </cell>
          <cell r="BH152">
            <v>43030</v>
          </cell>
          <cell r="BI152">
            <v>43030</v>
          </cell>
          <cell r="BJ152">
            <v>43056</v>
          </cell>
          <cell r="BK152">
            <v>43082</v>
          </cell>
          <cell r="BM152"/>
          <cell r="BO152" t="str">
            <v>17/01/2018 DC Signed ECF received today and uploaded to Config Lib.
19/12/17 DC Database has been updated and the CP sent to the project team.
3/12/2017 DC The CCR was approved for Closure at the ChMC meeting today.
04/12/17 DC Nicky Patmore has sent over</v>
          </cell>
          <cell r="BQ152"/>
          <cell r="BS152"/>
          <cell r="BU152"/>
          <cell r="BW152"/>
          <cell r="BX152" t="str">
            <v>Low</v>
          </cell>
          <cell r="BZ152"/>
          <cell r="CA152" t="str">
            <v>T &amp; SS</v>
          </cell>
          <cell r="CB152"/>
          <cell r="CC152" t="str">
            <v>Project Delivery</v>
          </cell>
          <cell r="CD152" t="str">
            <v>Other</v>
          </cell>
          <cell r="CE152" t="str">
            <v>Other</v>
          </cell>
          <cell r="CF152" t="str">
            <v>31-100days</v>
          </cell>
          <cell r="CG152" t="b">
            <v>0</v>
          </cell>
          <cell r="CH152"/>
          <cell r="CJ152" t="b">
            <v>0</v>
          </cell>
          <cell r="CK152" t="b">
            <v>0</v>
          </cell>
          <cell r="CL152" t="b">
            <v>0</v>
          </cell>
          <cell r="CM152"/>
          <cell r="CO152"/>
          <cell r="CP152"/>
          <cell r="CQ152" t="b">
            <v>0</v>
          </cell>
          <cell r="CR152" t="b">
            <v>0</v>
          </cell>
          <cell r="CS152"/>
          <cell r="CT152"/>
          <cell r="CU152"/>
          <cell r="CV152"/>
          <cell r="CW152"/>
          <cell r="CX152" t="b">
            <v>0</v>
          </cell>
          <cell r="CY152" t="b">
            <v>0</v>
          </cell>
          <cell r="CZ152" t="b">
            <v>0</v>
          </cell>
          <cell r="DA152" t="b">
            <v>0</v>
          </cell>
          <cell r="DB152"/>
          <cell r="DC152"/>
          <cell r="DD152"/>
          <cell r="DE152" t="b">
            <v>0</v>
          </cell>
          <cell r="DF152" t="b">
            <v>0</v>
          </cell>
          <cell r="DG152">
            <v>42956</v>
          </cell>
          <cell r="DI152">
            <v>43082</v>
          </cell>
          <cell r="DJ152">
            <v>42998</v>
          </cell>
        </row>
        <row r="153">
          <cell r="A153" t="str">
            <v>COR2528</v>
          </cell>
          <cell r="B153" t="str">
            <v xml:space="preserve">Smart Metering UNC Mod 0430 Foundation Stage </v>
          </cell>
          <cell r="C153" t="str">
            <v>100. Change Completed</v>
          </cell>
          <cell r="D153">
            <v>41691</v>
          </cell>
          <cell r="E153" t="str">
            <v>CO RCVD 05/09/2012,EQ PROD 17/10/2012,EQ SENT 23/11/2012,BE PROD 14/12/2012,CA RCVD 17/12/2012,SN PROD 17/12/2012,SN SENT 18/01/2013,PD PROD 18/01/2013, PD IMPD 14/08/2013, PD SENT 10/02/2014, PD CLSD 21/02/2014</v>
          </cell>
          <cell r="F153" t="str">
            <v>Development of Modification 0430 is required to progress the SMIP changes to facilitate the implementation of the DCC. The Modification is expected to report to the November Modification Panel and best cost, time to implement and summary of technical chan</v>
          </cell>
          <cell r="G153" t="b">
            <v>1</v>
          </cell>
          <cell r="H153"/>
          <cell r="I153">
            <v>41157</v>
          </cell>
          <cell r="J153">
            <v>41171</v>
          </cell>
          <cell r="L153" t="b">
            <v>0</v>
          </cell>
          <cell r="M153" t="str">
            <v>ALL</v>
          </cell>
          <cell r="N153"/>
          <cell r="O153" t="str">
            <v>Joanna Ferguson</v>
          </cell>
          <cell r="P153" t="str">
            <v>Joanna Ferguson</v>
          </cell>
          <cell r="Q153" t="str">
            <v>Workload Meeting 12/09/12</v>
          </cell>
          <cell r="R153" t="str">
            <v>Steve Nunnington</v>
          </cell>
          <cell r="S153" t="str">
            <v>Helen Gohil</v>
          </cell>
          <cell r="T153" t="str">
            <v>CO</v>
          </cell>
          <cell r="U153" t="str">
            <v>COMPLETE</v>
          </cell>
          <cell r="V153" t="b">
            <v>1</v>
          </cell>
          <cell r="X153" t="str">
            <v>Jon Follows</v>
          </cell>
          <cell r="Y153">
            <v>41171</v>
          </cell>
          <cell r="Z153">
            <v>41236</v>
          </cell>
          <cell r="AB153">
            <v>41236</v>
          </cell>
          <cell r="AD153"/>
          <cell r="AE153">
            <v>41328</v>
          </cell>
          <cell r="AF153" t="str">
            <v>SENT</v>
          </cell>
          <cell r="AG153">
            <v>41236</v>
          </cell>
          <cell r="AH153">
            <v>41257</v>
          </cell>
          <cell r="AI153">
            <v>41257</v>
          </cell>
          <cell r="AJ153">
            <v>41257</v>
          </cell>
          <cell r="AK153">
            <v>41257</v>
          </cell>
          <cell r="AL153">
            <v>41257</v>
          </cell>
          <cell r="AM153">
            <v>41257</v>
          </cell>
          <cell r="AN153"/>
          <cell r="AR153"/>
          <cell r="AS153" t="str">
            <v>PROD</v>
          </cell>
          <cell r="AT153">
            <v>41257</v>
          </cell>
          <cell r="AU153">
            <v>41260</v>
          </cell>
          <cell r="AV153">
            <v>41276</v>
          </cell>
          <cell r="AW153">
            <v>41276</v>
          </cell>
          <cell r="AX153">
            <v>41292</v>
          </cell>
          <cell r="AY153">
            <v>41292</v>
          </cell>
          <cell r="AZ153"/>
          <cell r="BA153">
            <v>41292</v>
          </cell>
          <cell r="BB153"/>
          <cell r="BC153" t="str">
            <v>SENT</v>
          </cell>
          <cell r="BD153">
            <v>41292</v>
          </cell>
          <cell r="BE153" t="b">
            <v>1</v>
          </cell>
          <cell r="BF153">
            <v>42</v>
          </cell>
          <cell r="BG153">
            <v>41238</v>
          </cell>
          <cell r="BH153">
            <v>41500</v>
          </cell>
          <cell r="BI153">
            <v>41504</v>
          </cell>
          <cell r="BJ153">
            <v>41638</v>
          </cell>
          <cell r="BK153">
            <v>41680</v>
          </cell>
          <cell r="BM153" t="str">
            <v>CLSD</v>
          </cell>
          <cell r="BN153">
            <v>41691</v>
          </cell>
          <cell r="BO153" t="str">
            <v>17/02/14 KB - Transferred from Lee Chambers to Helen Gohil. 
02/01/13 DP - SNIR Sent to originator
18/12/12 DP - Recorded BE dates as 14/12/12, Overall status changed to BE-PROD
21/11/12 KB - COR2528 has been re-named as the Foundation Stage as instructed</v>
          </cell>
          <cell r="BQ153"/>
          <cell r="BS153"/>
          <cell r="BU153"/>
          <cell r="BW153"/>
          <cell r="BX153"/>
          <cell r="BZ153"/>
          <cell r="CA153"/>
          <cell r="CB153"/>
          <cell r="CC153"/>
          <cell r="CD153"/>
          <cell r="CE153"/>
          <cell r="CF153"/>
          <cell r="CG153" t="b">
            <v>0</v>
          </cell>
          <cell r="CH153"/>
          <cell r="CJ153" t="b">
            <v>0</v>
          </cell>
          <cell r="CK153" t="b">
            <v>0</v>
          </cell>
          <cell r="CL153" t="b">
            <v>0</v>
          </cell>
          <cell r="CM153"/>
          <cell r="CO153"/>
          <cell r="CP153"/>
          <cell r="CQ153" t="b">
            <v>0</v>
          </cell>
          <cell r="CR153" t="b">
            <v>0</v>
          </cell>
          <cell r="CS153"/>
          <cell r="CT153"/>
          <cell r="CU153"/>
          <cell r="CV153"/>
          <cell r="CW153"/>
          <cell r="CX153" t="b">
            <v>0</v>
          </cell>
          <cell r="CY153" t="b">
            <v>0</v>
          </cell>
          <cell r="CZ153" t="b">
            <v>0</v>
          </cell>
          <cell r="DA153" t="b">
            <v>0</v>
          </cell>
          <cell r="DB153"/>
          <cell r="DC153"/>
          <cell r="DD153"/>
          <cell r="DE153" t="b">
            <v>0</v>
          </cell>
          <cell r="DF153" t="b">
            <v>0</v>
          </cell>
        </row>
        <row r="154">
          <cell r="A154" t="str">
            <v>COR2532</v>
          </cell>
          <cell r="B154" t="str">
            <v>Remove Dn-Link Time Out</v>
          </cell>
          <cell r="C154" t="str">
            <v>99. Change Cancelled</v>
          </cell>
          <cell r="D154">
            <v>40963</v>
          </cell>
          <cell r="E154" t="str">
            <v>CO RCVD 26/01/2012,EQ PNDG 01/02/2012,EQ PROD 08/02/2012,EQ CLSD 24/02/2012</v>
          </cell>
          <cell r="F154" t="str">
            <v>Remove the DN Link time out functionality for all DN DN-Link accounts resulting in the ability to be logged into the system all day. There is currently a 30min time out functionality on the system.</v>
          </cell>
          <cell r="G154" t="b">
            <v>0</v>
          </cell>
          <cell r="H154"/>
          <cell r="I154">
            <v>40934</v>
          </cell>
          <cell r="J154">
            <v>40948</v>
          </cell>
          <cell r="L154" t="b">
            <v>0</v>
          </cell>
          <cell r="M154" t="str">
            <v>ADN</v>
          </cell>
          <cell r="N154"/>
          <cell r="O154" t="str">
            <v>Joel Martin</v>
          </cell>
          <cell r="P154" t="str">
            <v>Joel Martin</v>
          </cell>
          <cell r="Q154" t="str">
            <v>Workload Meeting 01/02/12</v>
          </cell>
          <cell r="R154" t="str">
            <v>Alison Jennings</v>
          </cell>
          <cell r="S154" t="str">
            <v>Dave Turpin</v>
          </cell>
          <cell r="T154" t="str">
            <v>CO</v>
          </cell>
          <cell r="U154" t="str">
            <v>CLOSED</v>
          </cell>
          <cell r="V154" t="b">
            <v>1</v>
          </cell>
          <cell r="X154" t="str">
            <v>Julie Smart</v>
          </cell>
          <cell r="Y154">
            <v>40947</v>
          </cell>
          <cell r="Z154">
            <v>40963</v>
          </cell>
          <cell r="AA154">
            <v>40963</v>
          </cell>
          <cell r="AB154">
            <v>40963</v>
          </cell>
          <cell r="AD154"/>
          <cell r="AF154" t="str">
            <v>CLSD</v>
          </cell>
          <cell r="AG154">
            <v>40963</v>
          </cell>
          <cell r="AN154"/>
          <cell r="AR154"/>
          <cell r="AS154"/>
          <cell r="AZ154"/>
          <cell r="BB154"/>
          <cell r="BC154"/>
          <cell r="BE154" t="b">
            <v>0</v>
          </cell>
          <cell r="BF154">
            <v>3</v>
          </cell>
          <cell r="BM154"/>
          <cell r="BO154" t="str">
            <v>24/02/12 AK - Email sent to Joel Martin from Dave Turpin stating "as discussed yesterday, we will move this COR into the ROM stream to ascertain high-level costs. This is because the change is outside the configurable parameter changes within the relevant</v>
          </cell>
          <cell r="BQ154"/>
          <cell r="BS154"/>
          <cell r="BU154"/>
          <cell r="BW154"/>
          <cell r="BX154"/>
          <cell r="BZ154"/>
          <cell r="CA154"/>
          <cell r="CB154"/>
          <cell r="CC154"/>
          <cell r="CD154"/>
          <cell r="CE154"/>
          <cell r="CF154"/>
          <cell r="CG154" t="b">
            <v>0</v>
          </cell>
          <cell r="CH154"/>
          <cell r="CJ154" t="b">
            <v>0</v>
          </cell>
          <cell r="CK154" t="b">
            <v>0</v>
          </cell>
          <cell r="CL154" t="b">
            <v>0</v>
          </cell>
          <cell r="CM154"/>
          <cell r="CO154"/>
          <cell r="CP154"/>
          <cell r="CQ154" t="b">
            <v>0</v>
          </cell>
          <cell r="CR154" t="b">
            <v>0</v>
          </cell>
          <cell r="CS154"/>
          <cell r="CT154"/>
          <cell r="CU154"/>
          <cell r="CV154"/>
          <cell r="CW154"/>
          <cell r="CX154" t="b">
            <v>0</v>
          </cell>
          <cell r="CY154" t="b">
            <v>0</v>
          </cell>
          <cell r="CZ154" t="b">
            <v>0</v>
          </cell>
          <cell r="DA154" t="b">
            <v>0</v>
          </cell>
          <cell r="DB154"/>
          <cell r="DC154"/>
          <cell r="DD154"/>
          <cell r="DE154" t="b">
            <v>0</v>
          </cell>
          <cell r="DF154" t="b">
            <v>0</v>
          </cell>
        </row>
        <row r="155">
          <cell r="A155" t="str">
            <v>COR2542</v>
          </cell>
          <cell r="B155" t="str">
            <v>SCR Modification Proposal – Revision to the Gas Deficit Emergency Cashout Arrangements (CURRENTLY ON HOLD)</v>
          </cell>
          <cell r="C155" t="str">
            <v>99. Change Cancelled</v>
          </cell>
          <cell r="D155">
            <v>41669</v>
          </cell>
          <cell r="E155" t="str">
            <v>CO RCVD 20/08/2012,EQ PROD 22/08/2012,EQ SENT 06/11/2012,EQ SENT 07/11/2012,EQ CLSD 30/01/2014</v>
          </cell>
          <cell r="F155" t="str">
            <v>This Change Order has been raised following the publication on 31st July 2012 of Ofgem’s Proposed Final Decision for the Gas Significant Code Review (SCR), which includes changes to the Gas Deficit Emergency (GDE) Cashout arrangements and the introduction</v>
          </cell>
          <cell r="G155" t="b">
            <v>0</v>
          </cell>
          <cell r="H155"/>
          <cell r="I155">
            <v>41141</v>
          </cell>
          <cell r="J155">
            <v>41156</v>
          </cell>
          <cell r="L155" t="b">
            <v>0</v>
          </cell>
          <cell r="M155" t="str">
            <v>TNO</v>
          </cell>
          <cell r="N155"/>
          <cell r="O155" t="str">
            <v>Sean McGoldrick</v>
          </cell>
          <cell r="P155" t="str">
            <v>Sean McGoldrick</v>
          </cell>
          <cell r="Q155" t="str">
            <v>Workload Meeting 22/08/12</v>
          </cell>
          <cell r="R155"/>
          <cell r="S155" t="str">
            <v>Andy Earnshaw</v>
          </cell>
          <cell r="T155" t="str">
            <v>CO</v>
          </cell>
          <cell r="U155" t="str">
            <v>CLOSED</v>
          </cell>
          <cell r="V155" t="b">
            <v>1</v>
          </cell>
          <cell r="X155" t="str">
            <v>Matt Rider</v>
          </cell>
          <cell r="Y155">
            <v>41143</v>
          </cell>
          <cell r="Z155">
            <v>41222</v>
          </cell>
          <cell r="AB155">
            <v>41220</v>
          </cell>
          <cell r="AC155">
            <v>0</v>
          </cell>
          <cell r="AD155" t="str">
            <v>20 weeks</v>
          </cell>
          <cell r="AE155">
            <v>41312</v>
          </cell>
          <cell r="AF155" t="str">
            <v>CLSD</v>
          </cell>
          <cell r="AG155">
            <v>41669</v>
          </cell>
          <cell r="AN155"/>
          <cell r="AR155"/>
          <cell r="AS155"/>
          <cell r="AZ155"/>
          <cell r="BB155"/>
          <cell r="BC155"/>
          <cell r="BE155" t="b">
            <v>0</v>
          </cell>
          <cell r="BF155">
            <v>5</v>
          </cell>
          <cell r="BM155"/>
          <cell r="BO155" t="str">
            <v>30/01/14 KB - Email received from Sean authorising closure of COR2542 and submitting a new CO which will progress under a new reference (COR3312)
01/14 KB - Update provided by AE - EQR sent 06/11/12 but no BEO received; This C.O to 
be cancelled and a new</v>
          </cell>
          <cell r="BQ155"/>
          <cell r="BS155"/>
          <cell r="BU155"/>
          <cell r="BW155"/>
          <cell r="BX155"/>
          <cell r="BZ155"/>
          <cell r="CA155"/>
          <cell r="CB155"/>
          <cell r="CC155"/>
          <cell r="CD155"/>
          <cell r="CE155"/>
          <cell r="CF155"/>
          <cell r="CG155" t="b">
            <v>0</v>
          </cell>
          <cell r="CH155"/>
          <cell r="CJ155" t="b">
            <v>0</v>
          </cell>
          <cell r="CK155" t="b">
            <v>0</v>
          </cell>
          <cell r="CL155" t="b">
            <v>0</v>
          </cell>
          <cell r="CM155"/>
          <cell r="CO155"/>
          <cell r="CP155"/>
          <cell r="CQ155" t="b">
            <v>0</v>
          </cell>
          <cell r="CR155" t="b">
            <v>0</v>
          </cell>
          <cell r="CS155"/>
          <cell r="CT155"/>
          <cell r="CU155"/>
          <cell r="CV155"/>
          <cell r="CW155"/>
          <cell r="CX155" t="b">
            <v>0</v>
          </cell>
          <cell r="CY155" t="b">
            <v>0</v>
          </cell>
          <cell r="CZ155" t="b">
            <v>0</v>
          </cell>
          <cell r="DA155" t="b">
            <v>0</v>
          </cell>
          <cell r="DB155"/>
          <cell r="DC155"/>
          <cell r="DD155"/>
          <cell r="DE155" t="b">
            <v>0</v>
          </cell>
          <cell r="DF155" t="b">
            <v>0</v>
          </cell>
        </row>
        <row r="156">
          <cell r="A156" t="str">
            <v>COR2548</v>
          </cell>
          <cell r="B156" t="str">
            <v>NGN appointment of a new Daily Metered Service Provider, NDM Data-logger arrangements &amp; Pedestrian Read arrangements</v>
          </cell>
          <cell r="C156" t="str">
            <v>99. Change Cancelled</v>
          </cell>
          <cell r="D156">
            <v>40994</v>
          </cell>
          <cell r="E156" t="str">
            <v>CO RCVD 09/02/2012,EQ PNDG 15/02/2012,EQ PROD 23/02/2012,BE PROD 09/03/2012,EQ PROD 23/02/2012,BE PROD 09/03/2012,BE CLSD 26/03/2012</v>
          </cell>
          <cell r="F156" t="str">
            <v>NGN's current DMSP &amp; read agent has served notice on the contract, effective from 01/04/12. NGN is currently exploring arrangements that will split the current services to separate providers. It is essential that new service providers are established with</v>
          </cell>
          <cell r="G156" t="b">
            <v>0</v>
          </cell>
          <cell r="H156"/>
          <cell r="I156">
            <v>40948</v>
          </cell>
          <cell r="J156">
            <v>40962</v>
          </cell>
          <cell r="L156" t="b">
            <v>0</v>
          </cell>
          <cell r="M156" t="str">
            <v>NNW</v>
          </cell>
          <cell r="N156" t="str">
            <v>NGN</v>
          </cell>
          <cell r="O156" t="str">
            <v>Joanna Ferguson</v>
          </cell>
          <cell r="P156" t="str">
            <v>Joanna Ferguson</v>
          </cell>
          <cell r="Q156" t="str">
            <v>Workload Meeting 15/02/12</v>
          </cell>
          <cell r="R156" t="str">
            <v>Tricia Moody</v>
          </cell>
          <cell r="S156" t="str">
            <v>Lorraine Cave</v>
          </cell>
          <cell r="T156" t="str">
            <v>CO</v>
          </cell>
          <cell r="U156" t="str">
            <v>CLOSED</v>
          </cell>
          <cell r="V156" t="b">
            <v>1</v>
          </cell>
          <cell r="X156" t="str">
            <v>Julie Smart</v>
          </cell>
          <cell r="Y156">
            <v>40962</v>
          </cell>
          <cell r="AD156"/>
          <cell r="AF156" t="str">
            <v>CLSD</v>
          </cell>
          <cell r="AG156">
            <v>41047</v>
          </cell>
          <cell r="AN156"/>
          <cell r="AR156"/>
          <cell r="AS156" t="str">
            <v>CLSD</v>
          </cell>
          <cell r="AT156">
            <v>40994</v>
          </cell>
          <cell r="AZ156"/>
          <cell r="BB156"/>
          <cell r="BC156"/>
          <cell r="BE156" t="b">
            <v>0</v>
          </cell>
          <cell r="BF156">
            <v>5</v>
          </cell>
          <cell r="BM156"/>
          <cell r="BO156" t="str">
            <v xml:space="preserve">10/09/12 KB - Transferred from DT to LC due to change in roles.                                                                                                          18/05/12 AK - The email rec'd from Alex Ross on 26/03/12 gave authority to close this </v>
          </cell>
          <cell r="BQ156"/>
          <cell r="BS156"/>
          <cell r="BU156"/>
          <cell r="BW156"/>
          <cell r="BX156"/>
          <cell r="BZ156"/>
          <cell r="CA156"/>
          <cell r="CB156"/>
          <cell r="CC156"/>
          <cell r="CD156"/>
          <cell r="CE156"/>
          <cell r="CF156"/>
          <cell r="CG156" t="b">
            <v>0</v>
          </cell>
          <cell r="CH156"/>
          <cell r="CJ156" t="b">
            <v>0</v>
          </cell>
          <cell r="CK156" t="b">
            <v>0</v>
          </cell>
          <cell r="CL156" t="b">
            <v>0</v>
          </cell>
          <cell r="CM156"/>
          <cell r="CO156"/>
          <cell r="CP156"/>
          <cell r="CQ156" t="b">
            <v>0</v>
          </cell>
          <cell r="CR156" t="b">
            <v>0</v>
          </cell>
          <cell r="CS156"/>
          <cell r="CT156"/>
          <cell r="CU156"/>
          <cell r="CV156"/>
          <cell r="CW156"/>
          <cell r="CX156" t="b">
            <v>0</v>
          </cell>
          <cell r="CY156" t="b">
            <v>0</v>
          </cell>
          <cell r="CZ156" t="b">
            <v>0</v>
          </cell>
          <cell r="DA156" t="b">
            <v>0</v>
          </cell>
          <cell r="DB156"/>
          <cell r="DC156"/>
          <cell r="DD156"/>
          <cell r="DE156" t="b">
            <v>0</v>
          </cell>
          <cell r="DF156" t="b">
            <v>0</v>
          </cell>
        </row>
        <row r="157">
          <cell r="A157" t="str">
            <v>COR2156</v>
          </cell>
          <cell r="B157" t="str">
            <v>System &amp; Process Solution for Modification Proposal 0317</v>
          </cell>
          <cell r="C157" t="str">
            <v>100. Change Completed</v>
          </cell>
          <cell r="D157">
            <v>41463</v>
          </cell>
          <cell r="E157" t="str">
            <v xml:space="preserve">CO RCVD 26/11/2010,EQ PNDG 01/12/2010,EQ PROD 09/12/2010,EQ SENT 23/12/2010,BE RCVD 30/12/2010,BE PNDG 30/12/2010,BE PROD 30/12/2010,BE SENT 27/01/2011,CA RCVD 28/01/2011,SN PNDG 28/01/2011,SN PROD 28/01/2011,SN SENT 04/02/2011,PD PROD 04/02/2011,PD IMPD </v>
          </cell>
          <cell r="F157" t="str">
            <v>This Change Order should establish the necessary processes / systems to manage the invoicing (and any other necessary process) in line with Mod 0317.</v>
          </cell>
          <cell r="G157" t="b">
            <v>0</v>
          </cell>
          <cell r="H157" t="str">
            <v>MOD317</v>
          </cell>
          <cell r="I157">
            <v>40508</v>
          </cell>
          <cell r="J157">
            <v>40522</v>
          </cell>
          <cell r="L157" t="b">
            <v>0</v>
          </cell>
          <cell r="M157" t="str">
            <v>ALL</v>
          </cell>
          <cell r="N157"/>
          <cell r="O157" t="str">
            <v>Robert Cameron-Higgs</v>
          </cell>
          <cell r="P157" t="str">
            <v>Simon Trivella</v>
          </cell>
          <cell r="Q157" t="str">
            <v>Workload Meeting 01/12/10</v>
          </cell>
          <cell r="R157" t="str">
            <v>Linda Whitcroft</v>
          </cell>
          <cell r="S157" t="str">
            <v>Lorraine Cave</v>
          </cell>
          <cell r="T157" t="str">
            <v>CO</v>
          </cell>
          <cell r="U157" t="str">
            <v>COMPLETE</v>
          </cell>
          <cell r="V157" t="b">
            <v>1</v>
          </cell>
          <cell r="X157" t="str">
            <v>Rachel Nock</v>
          </cell>
          <cell r="Y157">
            <v>40521</v>
          </cell>
          <cell r="Z157">
            <v>40535</v>
          </cell>
          <cell r="AA157">
            <v>40535</v>
          </cell>
          <cell r="AB157">
            <v>40535</v>
          </cell>
          <cell r="AC157">
            <v>1000</v>
          </cell>
          <cell r="AD157" t="str">
            <v>8 - 10 weeks</v>
          </cell>
          <cell r="AE157">
            <v>40625</v>
          </cell>
          <cell r="AF157" t="str">
            <v>SENT</v>
          </cell>
          <cell r="AG157">
            <v>40535</v>
          </cell>
          <cell r="AH157">
            <v>40542</v>
          </cell>
          <cell r="AI157">
            <v>40557</v>
          </cell>
          <cell r="AJ157">
            <v>40557</v>
          </cell>
          <cell r="AK157">
            <v>40585</v>
          </cell>
          <cell r="AL157">
            <v>40585</v>
          </cell>
          <cell r="AM157">
            <v>40570</v>
          </cell>
          <cell r="AN157" t="str">
            <v>XM2 Review Meeting 25/01/11</v>
          </cell>
          <cell r="AO157">
            <v>40659</v>
          </cell>
          <cell r="AP157">
            <v>81147</v>
          </cell>
          <cell r="AR157"/>
          <cell r="AS157" t="str">
            <v>SENT</v>
          </cell>
          <cell r="AT157">
            <v>40570</v>
          </cell>
          <cell r="AU157">
            <v>40571</v>
          </cell>
          <cell r="AV157">
            <v>40585</v>
          </cell>
          <cell r="AW157">
            <v>40578</v>
          </cell>
          <cell r="AX157">
            <v>40578</v>
          </cell>
          <cell r="AY157">
            <v>40578</v>
          </cell>
          <cell r="AZ157" t="str">
            <v>Dave Turpin</v>
          </cell>
          <cell r="BA157">
            <v>40578</v>
          </cell>
          <cell r="BB157" t="str">
            <v>3 Mths</v>
          </cell>
          <cell r="BC157" t="str">
            <v>SENT</v>
          </cell>
          <cell r="BD157">
            <v>40578</v>
          </cell>
          <cell r="BE157" t="b">
            <v>0</v>
          </cell>
          <cell r="BF157">
            <v>3</v>
          </cell>
          <cell r="BG157">
            <v>40588</v>
          </cell>
          <cell r="BH157">
            <v>40755</v>
          </cell>
          <cell r="BI157">
            <v>40755</v>
          </cell>
          <cell r="BM157" t="str">
            <v>CLSD</v>
          </cell>
          <cell r="BN157">
            <v>41463</v>
          </cell>
          <cell r="BO157" t="str">
            <v xml:space="preserve">08/07/13 - KB - Approval of closure granted at CMSG meeting and documented within meeting minutes.  
10/09/12 KB - Transferred from DT to LC due to change in roles.                                                                             11/05/12 AK - </v>
          </cell>
          <cell r="BQ157"/>
          <cell r="BS157"/>
          <cell r="BU157"/>
          <cell r="BW157"/>
          <cell r="BX157"/>
          <cell r="BZ157"/>
          <cell r="CA157"/>
          <cell r="CB157"/>
          <cell r="CC157"/>
          <cell r="CD157"/>
          <cell r="CE157"/>
          <cell r="CF157"/>
          <cell r="CG157" t="b">
            <v>0</v>
          </cell>
          <cell r="CH157"/>
          <cell r="CJ157" t="b">
            <v>0</v>
          </cell>
          <cell r="CK157" t="b">
            <v>0</v>
          </cell>
          <cell r="CL157" t="b">
            <v>0</v>
          </cell>
          <cell r="CM157"/>
          <cell r="CO157"/>
          <cell r="CP157"/>
          <cell r="CQ157" t="b">
            <v>0</v>
          </cell>
          <cell r="CR157" t="b">
            <v>0</v>
          </cell>
          <cell r="CS157"/>
          <cell r="CT157"/>
          <cell r="CU157"/>
          <cell r="CV157"/>
          <cell r="CW157"/>
          <cell r="CX157" t="b">
            <v>0</v>
          </cell>
          <cell r="CY157" t="b">
            <v>0</v>
          </cell>
          <cell r="CZ157" t="b">
            <v>0</v>
          </cell>
          <cell r="DA157" t="b">
            <v>0</v>
          </cell>
          <cell r="DB157"/>
          <cell r="DC157"/>
          <cell r="DD157"/>
          <cell r="DE157" t="b">
            <v>0</v>
          </cell>
          <cell r="DF157" t="b">
            <v>0</v>
          </cell>
        </row>
        <row r="158">
          <cell r="A158" t="str">
            <v>COR2087</v>
          </cell>
          <cell r="B158" t="str">
            <v>System &amp; Process Solution for Modification Proposal 0229</v>
          </cell>
          <cell r="C158" t="str">
            <v>100. Change Completed</v>
          </cell>
          <cell r="D158">
            <v>41337</v>
          </cell>
          <cell r="E158" t="str">
            <v xml:space="preserve">CO RCVD 24/11/2010,EQ PNDG 24/11/2010,EQ PROD 08/12/2010,EQ SENT 23/12/2010,BE RCVD 30/12/2010,BE PNDG 30/12/2010,BE PROD 30/12/2010,BE SENT 28/11/2011,CA RCVD 01/12/2011,SN PNDG 01/12/2011,SN PROD 01/12/2011,SN SENT 07/12/2011,PD PROD 07/12/2011,EQ SENT </v>
          </cell>
          <cell r="F158" t="str">
            <v>The change should establish the necessary processes / systems to manage the 229 process.</v>
          </cell>
          <cell r="G158" t="b">
            <v>0</v>
          </cell>
          <cell r="H158"/>
          <cell r="I158">
            <v>40506</v>
          </cell>
          <cell r="J158">
            <v>40520</v>
          </cell>
          <cell r="L158" t="b">
            <v>0</v>
          </cell>
          <cell r="M158" t="str">
            <v>ALL</v>
          </cell>
          <cell r="N158"/>
          <cell r="O158" t="str">
            <v>Robert Cameron-Higgs</v>
          </cell>
          <cell r="P158" t="str">
            <v>Simon Trivella</v>
          </cell>
          <cell r="Q158" t="str">
            <v>Workload Meeting 24/11/10</v>
          </cell>
          <cell r="R158" t="str">
            <v>Linda Whitcroft</v>
          </cell>
          <cell r="S158" t="str">
            <v>Lorraine Cave</v>
          </cell>
          <cell r="T158" t="str">
            <v>CO</v>
          </cell>
          <cell r="U158" t="str">
            <v>COMPLETE</v>
          </cell>
          <cell r="V158" t="b">
            <v>1</v>
          </cell>
          <cell r="X158" t="str">
            <v>Rachel Nock</v>
          </cell>
          <cell r="Y158">
            <v>40520</v>
          </cell>
          <cell r="Z158">
            <v>40535</v>
          </cell>
          <cell r="AA158">
            <v>40535</v>
          </cell>
          <cell r="AB158">
            <v>40535</v>
          </cell>
          <cell r="AC158">
            <v>1200</v>
          </cell>
          <cell r="AD158" t="str">
            <v>12-16 weeks</v>
          </cell>
          <cell r="AE158">
            <v>40625</v>
          </cell>
          <cell r="AF158" t="str">
            <v>SENT</v>
          </cell>
          <cell r="AG158">
            <v>40535</v>
          </cell>
          <cell r="AH158">
            <v>40542</v>
          </cell>
          <cell r="AI158">
            <v>40557</v>
          </cell>
          <cell r="AJ158">
            <v>40557</v>
          </cell>
          <cell r="AK158">
            <v>40875</v>
          </cell>
          <cell r="AM158">
            <v>40875</v>
          </cell>
          <cell r="AN158" t="str">
            <v>Pre Sanc Meeting 15/11/11</v>
          </cell>
          <cell r="AO158">
            <v>40967</v>
          </cell>
          <cell r="AR158"/>
          <cell r="AS158" t="str">
            <v>SENT</v>
          </cell>
          <cell r="AT158">
            <v>40875</v>
          </cell>
          <cell r="AU158">
            <v>40878</v>
          </cell>
          <cell r="AV158">
            <v>40892</v>
          </cell>
          <cell r="AW158">
            <v>40884</v>
          </cell>
          <cell r="AX158">
            <v>40892</v>
          </cell>
          <cell r="AZ158"/>
          <cell r="BA158">
            <v>40884</v>
          </cell>
          <cell r="BB158" t="str">
            <v>28 weeks</v>
          </cell>
          <cell r="BC158" t="str">
            <v>SENT</v>
          </cell>
          <cell r="BD158">
            <v>40884</v>
          </cell>
          <cell r="BE158" t="b">
            <v>0</v>
          </cell>
          <cell r="BF158">
            <v>3</v>
          </cell>
          <cell r="BG158">
            <v>40917</v>
          </cell>
          <cell r="BH158">
            <v>41047</v>
          </cell>
          <cell r="BI158">
            <v>41047</v>
          </cell>
          <cell r="BJ158">
            <v>41164</v>
          </cell>
          <cell r="BK158">
            <v>41190</v>
          </cell>
          <cell r="BM158" t="str">
            <v>CLSD</v>
          </cell>
          <cell r="BN158">
            <v>41337</v>
          </cell>
          <cell r="BO158" t="str">
            <v>04/03/13 KB - COR2087 closed as no response/objection received from RC-H (as directed by Steve Adcock) 
28/02/13 KB - E mail sent to RC-H requesting approval of the CCN sent in October 2012.  Response requested by Friday 1st March.  
11/09/12 KB - CCN due</v>
          </cell>
          <cell r="BQ158"/>
          <cell r="BS158"/>
          <cell r="BU158"/>
          <cell r="BW158"/>
          <cell r="BX158"/>
          <cell r="BZ158"/>
          <cell r="CA158"/>
          <cell r="CB158"/>
          <cell r="CC158"/>
          <cell r="CD158"/>
          <cell r="CE158"/>
          <cell r="CF158"/>
          <cell r="CG158" t="b">
            <v>0</v>
          </cell>
          <cell r="CH158"/>
          <cell r="CJ158" t="b">
            <v>0</v>
          </cell>
          <cell r="CK158" t="b">
            <v>0</v>
          </cell>
          <cell r="CL158" t="b">
            <v>0</v>
          </cell>
          <cell r="CM158"/>
          <cell r="CO158"/>
          <cell r="CP158"/>
          <cell r="CQ158" t="b">
            <v>0</v>
          </cell>
          <cell r="CR158" t="b">
            <v>0</v>
          </cell>
          <cell r="CS158"/>
          <cell r="CT158"/>
          <cell r="CU158"/>
          <cell r="CV158"/>
          <cell r="CW158"/>
          <cell r="CX158" t="b">
            <v>0</v>
          </cell>
          <cell r="CY158" t="b">
            <v>0</v>
          </cell>
          <cell r="CZ158" t="b">
            <v>0</v>
          </cell>
          <cell r="DA158" t="b">
            <v>0</v>
          </cell>
          <cell r="DB158"/>
          <cell r="DC158"/>
          <cell r="DD158"/>
          <cell r="DE158" t="b">
            <v>0</v>
          </cell>
          <cell r="DF158" t="b">
            <v>0</v>
          </cell>
        </row>
        <row r="159">
          <cell r="A159" t="str">
            <v>COR2393</v>
          </cell>
          <cell r="B159" t="str">
            <v>UNC MOD 390 "Introduction of a Supply Point Offtake Rate and Monitoring Process"</v>
          </cell>
          <cell r="C159" t="str">
            <v>100. Change Completed</v>
          </cell>
          <cell r="D159">
            <v>41248</v>
          </cell>
          <cell r="E159" t="str">
            <v xml:space="preserve">CO RCVD 30/08/2011,EQ PNDG 07/09/2011,EQ PROD 16/01/2012,EQ SENT 27/01/2012,BE RCVD 06/02/2012,BE PNDG 06/02/2012,BE PROD 06/02/2012,BE SENT 28/02/2012,CA RCVD 05/03/2012,SN PNDG 05/03/2012,SN PROD 05/03/2012,SN SENT 19/03/2012,PD PROD 19/03/2012,PD IMPD </v>
          </cell>
          <cell r="F159" t="str">
            <v>Implementation of this MOD would require DNs to prepare a report on an annual basis detailing the highest hourly consumption for each Daily Metered Supply Point. Xoserve would be required to append additional data records and data items to the report prio</v>
          </cell>
          <cell r="G159" t="b">
            <v>0</v>
          </cell>
          <cell r="H159"/>
          <cell r="I159">
            <v>40785</v>
          </cell>
          <cell r="L159" t="b">
            <v>0</v>
          </cell>
          <cell r="M159" t="str">
            <v>ADN</v>
          </cell>
          <cell r="N159"/>
          <cell r="O159" t="str">
            <v>Joel Martin</v>
          </cell>
          <cell r="P159" t="str">
            <v>Joel Martin</v>
          </cell>
          <cell r="Q159" t="str">
            <v>Workload Meeting 07/09/11</v>
          </cell>
          <cell r="R159"/>
          <cell r="S159" t="str">
            <v>Lorraine Cave</v>
          </cell>
          <cell r="T159" t="str">
            <v>CO</v>
          </cell>
          <cell r="U159" t="str">
            <v>COMPLETE</v>
          </cell>
          <cell r="V159" t="b">
            <v>1</v>
          </cell>
          <cell r="X159" t="str">
            <v>Sally Flynn</v>
          </cell>
          <cell r="Z159">
            <v>40935</v>
          </cell>
          <cell r="AA159">
            <v>40935</v>
          </cell>
          <cell r="AB159">
            <v>40935</v>
          </cell>
          <cell r="AC159">
            <v>0</v>
          </cell>
          <cell r="AD159" t="str">
            <v>4 weeks</v>
          </cell>
          <cell r="AE159">
            <v>41026</v>
          </cell>
          <cell r="AF159" t="str">
            <v>SENT</v>
          </cell>
          <cell r="AG159">
            <v>40935</v>
          </cell>
          <cell r="AH159">
            <v>40945</v>
          </cell>
          <cell r="AI159">
            <v>40959</v>
          </cell>
          <cell r="AJ159">
            <v>40953</v>
          </cell>
          <cell r="AK159">
            <v>40968</v>
          </cell>
          <cell r="AL159">
            <v>40968</v>
          </cell>
          <cell r="AM159">
            <v>40967</v>
          </cell>
          <cell r="AN159" t="str">
            <v>Extraordinary Pre Sanction Review Meeting 27/02/12</v>
          </cell>
          <cell r="AO159">
            <v>41001</v>
          </cell>
          <cell r="AR159"/>
          <cell r="AS159" t="str">
            <v>SENT</v>
          </cell>
          <cell r="AT159">
            <v>40967</v>
          </cell>
          <cell r="AU159">
            <v>40973</v>
          </cell>
          <cell r="AV159">
            <v>40987</v>
          </cell>
          <cell r="AW159">
            <v>40987</v>
          </cell>
          <cell r="AX159">
            <v>40987</v>
          </cell>
          <cell r="AY159">
            <v>40987</v>
          </cell>
          <cell r="AZ159"/>
          <cell r="BA159">
            <v>40987</v>
          </cell>
          <cell r="BB159"/>
          <cell r="BC159" t="str">
            <v>SENT</v>
          </cell>
          <cell r="BD159">
            <v>40987</v>
          </cell>
          <cell r="BE159" t="b">
            <v>0</v>
          </cell>
          <cell r="BF159">
            <v>3</v>
          </cell>
          <cell r="BH159">
            <v>40991</v>
          </cell>
          <cell r="BI159">
            <v>40991</v>
          </cell>
          <cell r="BJ159">
            <v>41040</v>
          </cell>
          <cell r="BK159">
            <v>41039</v>
          </cell>
          <cell r="BL159">
            <v>41071</v>
          </cell>
          <cell r="BM159" t="str">
            <v>CLSD</v>
          </cell>
          <cell r="BN159">
            <v>41248</v>
          </cell>
          <cell r="BO159" t="str">
            <v xml:space="preserve">05/12/12 KB - E mail received from Joel Martin authorising closure of COR2393.                                             
04/12/12 KB - Update requested - see e-mail from Max Pemberton.  
10/09/12 KB - Transferred from DT to LC due to change in roles.  </v>
          </cell>
          <cell r="BQ159"/>
          <cell r="BS159"/>
          <cell r="BU159"/>
          <cell r="BW159"/>
          <cell r="BX159"/>
          <cell r="BZ159"/>
          <cell r="CA159"/>
          <cell r="CB159"/>
          <cell r="CC159"/>
          <cell r="CD159"/>
          <cell r="CE159"/>
          <cell r="CF159"/>
          <cell r="CG159" t="b">
            <v>0</v>
          </cell>
          <cell r="CH159"/>
          <cell r="CJ159" t="b">
            <v>0</v>
          </cell>
          <cell r="CK159" t="b">
            <v>0</v>
          </cell>
          <cell r="CL159" t="b">
            <v>0</v>
          </cell>
          <cell r="CM159"/>
          <cell r="CO159"/>
          <cell r="CP159"/>
          <cell r="CQ159" t="b">
            <v>0</v>
          </cell>
          <cell r="CR159" t="b">
            <v>0</v>
          </cell>
          <cell r="CS159"/>
          <cell r="CT159"/>
          <cell r="CU159"/>
          <cell r="CV159"/>
          <cell r="CW159"/>
          <cell r="CX159" t="b">
            <v>0</v>
          </cell>
          <cell r="CY159" t="b">
            <v>0</v>
          </cell>
          <cell r="CZ159" t="b">
            <v>0</v>
          </cell>
          <cell r="DA159" t="b">
            <v>0</v>
          </cell>
          <cell r="DB159"/>
          <cell r="DC159"/>
          <cell r="DD159"/>
          <cell r="DE159" t="b">
            <v>0</v>
          </cell>
          <cell r="DF159" t="b">
            <v>0</v>
          </cell>
        </row>
        <row r="160">
          <cell r="A160" t="str">
            <v>COR4121</v>
          </cell>
          <cell r="B160" t="str">
            <v>AQ Review 2017</v>
          </cell>
          <cell r="C160" t="str">
            <v>99. Change Cancelled</v>
          </cell>
          <cell r="D160">
            <v>42905</v>
          </cell>
          <cell r="E160" t="str">
            <v>CO-RCVD 14/10/16
PD-CLSD 19/06/17</v>
          </cell>
          <cell r="F160" t="str">
            <v>The AQ Review process is an annual series of events which culminates in the reassessment of the annual quantity for all meter points. You will be aware from previous years that this is a major transactional event which requires the processing of an extrao</v>
          </cell>
          <cell r="G160" t="b">
            <v>0</v>
          </cell>
          <cell r="H160"/>
          <cell r="I160">
            <v>42653</v>
          </cell>
          <cell r="L160" t="b">
            <v>0</v>
          </cell>
          <cell r="M160"/>
          <cell r="N160"/>
          <cell r="O160"/>
          <cell r="P160" t="str">
            <v>Jo Rooney</v>
          </cell>
          <cell r="Q160" t="str">
            <v>Vicky Palmer via email
ICAF due to go for information on 19/10/16</v>
          </cell>
          <cell r="R160" t="str">
            <v>Lorriane Cave</v>
          </cell>
          <cell r="S160" t="str">
            <v>Emma Rose</v>
          </cell>
          <cell r="T160" t="str">
            <v>CR (internal)</v>
          </cell>
          <cell r="U160" t="str">
            <v>CLOSED</v>
          </cell>
          <cell r="V160" t="b">
            <v>0</v>
          </cell>
          <cell r="X160" t="str">
            <v>Jo Rooney</v>
          </cell>
          <cell r="AD160"/>
          <cell r="AF160"/>
          <cell r="AN160"/>
          <cell r="AR160"/>
          <cell r="AS160"/>
          <cell r="AZ160"/>
          <cell r="BB160"/>
          <cell r="BC160"/>
          <cell r="BE160" t="b">
            <v>0</v>
          </cell>
          <cell r="BF160">
            <v>6</v>
          </cell>
          <cell r="BM160"/>
          <cell r="BO160" t="str">
            <v>31/07/107 DC Email received with closedown docs.Project was closed down early due to implementation of Nexus, the PID was never formally approved.
31/07/17 DC Sent email requesting confirmation that this project is closed, need LC approval to close.
27/06</v>
          </cell>
          <cell r="BQ160"/>
          <cell r="BS160"/>
          <cell r="BU160"/>
          <cell r="BW160"/>
          <cell r="BX160" t="str">
            <v>Low</v>
          </cell>
          <cell r="BZ160"/>
          <cell r="CA160"/>
          <cell r="CB160"/>
          <cell r="CC160"/>
          <cell r="CD160"/>
          <cell r="CE160"/>
          <cell r="CF160"/>
          <cell r="CG160" t="b">
            <v>0</v>
          </cell>
          <cell r="CH160"/>
          <cell r="CJ160" t="b">
            <v>0</v>
          </cell>
          <cell r="CK160" t="b">
            <v>0</v>
          </cell>
          <cell r="CL160" t="b">
            <v>0</v>
          </cell>
          <cell r="CM160"/>
          <cell r="CO160"/>
          <cell r="CP160"/>
          <cell r="CQ160" t="b">
            <v>0</v>
          </cell>
          <cell r="CR160" t="b">
            <v>0</v>
          </cell>
          <cell r="CS160"/>
          <cell r="CT160"/>
          <cell r="CU160"/>
          <cell r="CV160"/>
          <cell r="CW160"/>
          <cell r="CX160" t="b">
            <v>0</v>
          </cell>
          <cell r="CY160" t="b">
            <v>0</v>
          </cell>
          <cell r="CZ160" t="b">
            <v>0</v>
          </cell>
          <cell r="DA160" t="b">
            <v>0</v>
          </cell>
          <cell r="DB160"/>
          <cell r="DC160"/>
          <cell r="DD160"/>
          <cell r="DE160" t="b">
            <v>0</v>
          </cell>
          <cell r="DF160" t="b">
            <v>0</v>
          </cell>
        </row>
        <row r="161">
          <cell r="A161" t="str">
            <v>4524</v>
          </cell>
          <cell r="B161" t="str">
            <v>Change to generation logic of RDP data flows to include all recorded iGT Supply Points within UK Link systems</v>
          </cell>
          <cell r="C161" t="str">
            <v>2.2. Awaiting ME/BICC HLE Quote</v>
          </cell>
          <cell r="D161">
            <v>43145</v>
          </cell>
          <cell r="E161" t="str">
            <v>CO-RCVD 31/10/2017
Moved from CO-RCVD to 100. Change Complete 15/11/2017
1. Awaiting ICAF Assignment 13/02/18
2.2. Awaiting ME/BICC HLE Quote</v>
          </cell>
          <cell r="F161"/>
          <cell r="G161" t="b">
            <v>0</v>
          </cell>
          <cell r="H161" t="str">
            <v>4523</v>
          </cell>
          <cell r="I161">
            <v>43039</v>
          </cell>
          <cell r="K161">
            <v>43413</v>
          </cell>
          <cell r="L161" t="b">
            <v>0</v>
          </cell>
          <cell r="M161"/>
          <cell r="N161"/>
          <cell r="O161"/>
          <cell r="P161" t="str">
            <v>Paul Orsler</v>
          </cell>
          <cell r="Q161"/>
          <cell r="R161" t="str">
            <v>Lee Foster</v>
          </cell>
          <cell r="S161" t="str">
            <v>Donna Johnson</v>
          </cell>
          <cell r="T161" t="str">
            <v>CR (Internal)</v>
          </cell>
          <cell r="U161" t="str">
            <v>LIVE</v>
          </cell>
          <cell r="V161" t="b">
            <v>0</v>
          </cell>
          <cell r="X161"/>
          <cell r="AD161"/>
          <cell r="AF161"/>
          <cell r="AN161"/>
          <cell r="AR161"/>
          <cell r="AS161"/>
          <cell r="AZ161"/>
          <cell r="BB161"/>
          <cell r="BC161"/>
          <cell r="BE161" t="b">
            <v>0</v>
          </cell>
          <cell r="BH161">
            <v>43413</v>
          </cell>
          <cell r="BM161"/>
          <cell r="BO161" t="str">
            <v>06/04/18 AC- HLE awaiting business approval. 
06/04/2018 DC I have emailed Paul orsler to request confirmation that he is happy with the requirements in this change, if he isnt then the CcO team will do a captue piece on it.
06/04/2018 DC I have asked ag</v>
          </cell>
          <cell r="BQ161"/>
          <cell r="BS161"/>
          <cell r="BU161"/>
          <cell r="BW161"/>
          <cell r="BX161"/>
          <cell r="BY161">
            <v>50</v>
          </cell>
          <cell r="BZ161"/>
          <cell r="CA161" t="str">
            <v>R &amp; N</v>
          </cell>
          <cell r="CB161" t="str">
            <v>XOS3657</v>
          </cell>
          <cell r="CC161" t="str">
            <v>ME</v>
          </cell>
          <cell r="CD161" t="str">
            <v>ISU</v>
          </cell>
          <cell r="CE161" t="str">
            <v>Other</v>
          </cell>
          <cell r="CF161" t="str">
            <v>30-60 days</v>
          </cell>
          <cell r="CG161" t="b">
            <v>0</v>
          </cell>
          <cell r="CH161"/>
          <cell r="CJ161" t="b">
            <v>0</v>
          </cell>
          <cell r="CK161" t="b">
            <v>0</v>
          </cell>
          <cell r="CL161" t="b">
            <v>0</v>
          </cell>
          <cell r="CM161"/>
          <cell r="CO161"/>
          <cell r="CP161"/>
          <cell r="CQ161" t="b">
            <v>0</v>
          </cell>
          <cell r="CR161" t="b">
            <v>0</v>
          </cell>
          <cell r="CS161"/>
          <cell r="CT161"/>
          <cell r="CU161"/>
          <cell r="CV161" t="str">
            <v>License Condition</v>
          </cell>
          <cell r="CW161" t="str">
            <v>Multiple Market Participants</v>
          </cell>
          <cell r="CX161" t="b">
            <v>1</v>
          </cell>
          <cell r="CY161" t="b">
            <v>1</v>
          </cell>
          <cell r="CZ161" t="b">
            <v>1</v>
          </cell>
          <cell r="DA161" t="b">
            <v>0</v>
          </cell>
          <cell r="DB161" t="str">
            <v>Service Area 16: Provision of Supply Point Information Services and Other Services Required to be Provided Under Condition of the GT Licence</v>
          </cell>
          <cell r="DC161" t="str">
            <v>Two to Five</v>
          </cell>
          <cell r="DD161" t="str">
            <v>Low</v>
          </cell>
          <cell r="DE161" t="b">
            <v>0</v>
          </cell>
          <cell r="DF161" t="b">
            <v>1</v>
          </cell>
        </row>
        <row r="162">
          <cell r="A162" t="str">
            <v>4525</v>
          </cell>
          <cell r="B162" t="str">
            <v>Transparency of the Rolling AQ Process</v>
          </cell>
          <cell r="C162" t="str">
            <v>7. BER/Business Case In Progress</v>
          </cell>
          <cell r="D162">
            <v>43175</v>
          </cell>
          <cell r="E162" t="str">
            <v>CO-RCVD 31/10/2017
Moved from CO-RCVD to 2.1 Start up in Progress 15/11/2017
1.5 Change Proposal out for Shipper Consultation
0. ROM In-Progress
2.1. Start-Up Approach In Progress
4. EQR In-Progress</v>
          </cell>
          <cell r="F162" t="str">
            <v>Modification 520A set up a Performance Assurance Report Register (PARR) that produced a set of reports to review performance across the industry. The PARR is separated into 2 sets of reports, split by anonymised and non-anonymised reports. Schedule 1 is p</v>
          </cell>
          <cell r="G162" t="b">
            <v>0</v>
          </cell>
          <cell r="H162"/>
          <cell r="I162">
            <v>43039</v>
          </cell>
          <cell r="K162">
            <v>43245</v>
          </cell>
          <cell r="L162" t="b">
            <v>0</v>
          </cell>
          <cell r="M162"/>
          <cell r="N162"/>
          <cell r="O162"/>
          <cell r="P162" t="str">
            <v>Shane Preston/Rachel Hinsley</v>
          </cell>
          <cell r="Q162" t="str">
            <v>ICAF 1/11/2017</v>
          </cell>
          <cell r="R162" t="str">
            <v>Shane Prestin
Shane Preston</v>
          </cell>
          <cell r="S162" t="str">
            <v>Jo Duncan</v>
          </cell>
          <cell r="T162" t="str">
            <v>CP</v>
          </cell>
          <cell r="U162" t="str">
            <v>LIVE</v>
          </cell>
          <cell r="V162" t="b">
            <v>0</v>
          </cell>
          <cell r="X162"/>
          <cell r="AD162"/>
          <cell r="AF162"/>
          <cell r="AN162"/>
          <cell r="AR162"/>
          <cell r="AS162"/>
          <cell r="AZ162"/>
          <cell r="BB162"/>
          <cell r="BC162"/>
          <cell r="BE162" t="b">
            <v>0</v>
          </cell>
          <cell r="BH162">
            <v>43245</v>
          </cell>
          <cell r="BM162"/>
          <cell r="BO162" t="str">
            <v xml:space="preserve">
03/04/2018 Dc scanned EAF in Config Library
23/03/18 AC- EQR and BER are going to ChMC in April. Jo to pick up with Emma to talk about the customer requested implementation date. 
16/03/2018 DC Update from Jo Duncan: EQR/BER in progress.
09/03/18 AC- Jo</v>
          </cell>
          <cell r="BQ162"/>
          <cell r="BS162"/>
          <cell r="BU162"/>
          <cell r="BW162"/>
          <cell r="BX162"/>
          <cell r="BZ162"/>
          <cell r="CA162" t="str">
            <v>Data Office</v>
          </cell>
          <cell r="CB162" t="str">
            <v>XOS3584</v>
          </cell>
          <cell r="CC162" t="str">
            <v>Project Delivery</v>
          </cell>
          <cell r="CD162" t="str">
            <v>BW</v>
          </cell>
          <cell r="CE162" t="str">
            <v>SPA</v>
          </cell>
          <cell r="CF162" t="str">
            <v>31-100days</v>
          </cell>
          <cell r="CG162" t="b">
            <v>0</v>
          </cell>
          <cell r="CH162"/>
          <cell r="CJ162" t="b">
            <v>0</v>
          </cell>
          <cell r="CK162" t="b">
            <v>0</v>
          </cell>
          <cell r="CL162" t="b">
            <v>0</v>
          </cell>
          <cell r="CM162"/>
          <cell r="CO162"/>
          <cell r="CP162"/>
          <cell r="CQ162" t="b">
            <v>0</v>
          </cell>
          <cell r="CR162" t="b">
            <v>0</v>
          </cell>
          <cell r="CS162" t="str">
            <v>Customer</v>
          </cell>
          <cell r="CT162"/>
          <cell r="CU162"/>
          <cell r="CV162" t="str">
            <v>ChMC endorsed Change Proposal</v>
          </cell>
          <cell r="CW162" t="str">
            <v>One Market Group</v>
          </cell>
          <cell r="CX162" t="b">
            <v>1</v>
          </cell>
          <cell r="CY162" t="b">
            <v>0</v>
          </cell>
          <cell r="CZ162" t="b">
            <v>0</v>
          </cell>
          <cell r="DA162" t="b">
            <v>0</v>
          </cell>
          <cell r="DB162" t="str">
            <v>Service Area 18: Provision of User Reports and Information</v>
          </cell>
          <cell r="DC162" t="str">
            <v>One</v>
          </cell>
          <cell r="DD162" t="str">
            <v>Medium</v>
          </cell>
          <cell r="DE162" t="b">
            <v>0</v>
          </cell>
          <cell r="DF162" t="b">
            <v>0</v>
          </cell>
          <cell r="DG162">
            <v>43138</v>
          </cell>
        </row>
        <row r="163">
          <cell r="A163" t="str">
            <v>2831.5a</v>
          </cell>
          <cell r="B163" t="str">
            <v>Smart Metering UNC MOD 430 DCC Testing and Trialling
Pre Nexus</v>
          </cell>
          <cell r="C163" t="str">
            <v>12. CCR/Closedown document in progress</v>
          </cell>
          <cell r="D163">
            <v>42830</v>
          </cell>
          <cell r="E163" t="str">
            <v>CO-RCVD 22/12/2015
BE-PROD 23/12/2015
BE-SENT 23/12/2015
CA-RCVD 11/03/2016
SN-PNDG 11/03/2016
SN-PROD 29/03/2016
BE-SENT 24/01/2017
CA-RCVD 08/03/2017
SN PNDG 08/03/2017
SN-PROD 08/03/2017
SN-SENT 17/03/2017
PD-PROD 17/03/2017
PD-IMPD 05/04/2017
PD-IMPD</v>
          </cell>
          <cell r="F163" t="str">
            <v>Change priority :
In line with the DCC timelines outlined or to be outlined in the SEC. 
Change driver / origin: 
Smart Energy Code and the subsidiary testing documents,  
Change overview:  
Xoserve are required to participate in the following test phases</v>
          </cell>
          <cell r="G163" t="b">
            <v>0</v>
          </cell>
          <cell r="H163" t="str">
            <v>2831.4
2831.3</v>
          </cell>
          <cell r="I163">
            <v>42360</v>
          </cell>
          <cell r="K163">
            <v>42825</v>
          </cell>
          <cell r="L163" t="b">
            <v>0</v>
          </cell>
          <cell r="M163" t="str">
            <v>ALL</v>
          </cell>
          <cell r="N163"/>
          <cell r="O163" t="str">
            <v>Jo Fergusson</v>
          </cell>
          <cell r="P163" t="str">
            <v>Jo Feguson</v>
          </cell>
          <cell r="Q163" t="str">
            <v>Pre-Sanction 24/01/17 Revised BER 
BER Pre-Sanction 08/12/2015
ICAF 23/12/2015
Revised BC Pre-Sanction 10/01/17</v>
          </cell>
          <cell r="R163" t="str">
            <v>Andy Miller</v>
          </cell>
          <cell r="S163" t="str">
            <v>Helen Pardoe</v>
          </cell>
          <cell r="T163" t="str">
            <v>CP</v>
          </cell>
          <cell r="U163" t="str">
            <v>LIVE</v>
          </cell>
          <cell r="V163" t="b">
            <v>1</v>
          </cell>
          <cell r="X163" t="str">
            <v>Jon Follows</v>
          </cell>
          <cell r="AD163"/>
          <cell r="AF163"/>
          <cell r="AM163">
            <v>42759</v>
          </cell>
          <cell r="AN163" t="str">
            <v>CMSG &amp; Pre-sanction</v>
          </cell>
          <cell r="AO163">
            <v>42849</v>
          </cell>
          <cell r="AP163">
            <v>330000</v>
          </cell>
          <cell r="AR163"/>
          <cell r="AS163" t="str">
            <v>SENT</v>
          </cell>
          <cell r="AT163">
            <v>42759</v>
          </cell>
          <cell r="AU163">
            <v>42802</v>
          </cell>
          <cell r="AV163">
            <v>42816</v>
          </cell>
          <cell r="AW163">
            <v>42811</v>
          </cell>
          <cell r="AX163">
            <v>42811</v>
          </cell>
          <cell r="AY163">
            <v>42811</v>
          </cell>
          <cell r="AZ163"/>
          <cell r="BA163">
            <v>42811</v>
          </cell>
          <cell r="BB163" t="str">
            <v>12 months</v>
          </cell>
          <cell r="BC163" t="str">
            <v>SENT</v>
          </cell>
          <cell r="BD163">
            <v>42811</v>
          </cell>
          <cell r="BE163" t="b">
            <v>0</v>
          </cell>
          <cell r="BF163">
            <v>42</v>
          </cell>
          <cell r="BG163">
            <v>42373</v>
          </cell>
          <cell r="BH163">
            <v>42825</v>
          </cell>
          <cell r="BI163">
            <v>42825</v>
          </cell>
          <cell r="BJ163">
            <v>43249</v>
          </cell>
          <cell r="BM163" t="str">
            <v>PROD</v>
          </cell>
          <cell r="BO163"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163"/>
          <cell r="BS163"/>
          <cell r="BU163"/>
          <cell r="BW163"/>
          <cell r="BX163" t="str">
            <v>Medium</v>
          </cell>
          <cell r="BZ163"/>
          <cell r="CA163" t="str">
            <v>T &amp; SS</v>
          </cell>
          <cell r="CB163"/>
          <cell r="CC163" t="str">
            <v>Project Delivery</v>
          </cell>
          <cell r="CD163" t="str">
            <v>Other</v>
          </cell>
          <cell r="CE163" t="str">
            <v>Other</v>
          </cell>
          <cell r="CF163" t="str">
            <v>31-100days</v>
          </cell>
          <cell r="CG163" t="b">
            <v>0</v>
          </cell>
          <cell r="CH163"/>
          <cell r="CJ163" t="b">
            <v>0</v>
          </cell>
          <cell r="CK163" t="b">
            <v>0</v>
          </cell>
          <cell r="CL163" t="b">
            <v>0</v>
          </cell>
          <cell r="CM163"/>
          <cell r="CO163"/>
          <cell r="CP163"/>
          <cell r="CQ163" t="b">
            <v>0</v>
          </cell>
          <cell r="CR163" t="b">
            <v>0</v>
          </cell>
          <cell r="CS163"/>
          <cell r="CT163"/>
          <cell r="CU163"/>
          <cell r="CV163"/>
          <cell r="CW163"/>
          <cell r="CX163" t="b">
            <v>0</v>
          </cell>
          <cell r="CY163" t="b">
            <v>0</v>
          </cell>
          <cell r="CZ163" t="b">
            <v>0</v>
          </cell>
          <cell r="DA163" t="b">
            <v>0</v>
          </cell>
          <cell r="DB163"/>
          <cell r="DC163"/>
          <cell r="DD163"/>
          <cell r="DE163" t="b">
            <v>0</v>
          </cell>
          <cell r="DF163" t="b">
            <v>0</v>
          </cell>
        </row>
        <row r="164">
          <cell r="A164" t="str">
            <v>COR3928</v>
          </cell>
          <cell r="B164" t="str">
            <v>AQ Review 2016</v>
          </cell>
          <cell r="C164" t="str">
            <v>99. Change Cancelled</v>
          </cell>
          <cell r="D164">
            <v>42807</v>
          </cell>
          <cell r="E164" t="str">
            <v>CO-RCVD- 08/01/2016
PD-POPD - 20/01/17
PD-CLSD - 13/03/17</v>
          </cell>
          <cell r="F164"/>
          <cell r="G164" t="b">
            <v>0</v>
          </cell>
          <cell r="H164"/>
          <cell r="I164">
            <v>42377</v>
          </cell>
          <cell r="L164" t="b">
            <v>0</v>
          </cell>
          <cell r="M164"/>
          <cell r="N164"/>
          <cell r="O164"/>
          <cell r="P164" t="str">
            <v>Jo Rooney</v>
          </cell>
          <cell r="Q164" t="str">
            <v>ICAF 13/01/2016</v>
          </cell>
          <cell r="R164" t="str">
            <v>Lorraine Cave</v>
          </cell>
          <cell r="S164" t="str">
            <v>Emma Rose</v>
          </cell>
          <cell r="T164" t="str">
            <v>CR (internal)</v>
          </cell>
          <cell r="U164" t="str">
            <v>CLOSED</v>
          </cell>
          <cell r="V164" t="b">
            <v>0</v>
          </cell>
          <cell r="W164">
            <v>42807</v>
          </cell>
          <cell r="X164" t="str">
            <v>Jo Rooney</v>
          </cell>
          <cell r="AD164"/>
          <cell r="AF164"/>
          <cell r="AN164"/>
          <cell r="AR164"/>
          <cell r="AS164"/>
          <cell r="AZ164"/>
          <cell r="BB164"/>
          <cell r="BC164"/>
          <cell r="BE164" t="b">
            <v>0</v>
          </cell>
          <cell r="BF164">
            <v>6</v>
          </cell>
          <cell r="BH164">
            <v>42649</v>
          </cell>
          <cell r="BM164"/>
          <cell r="BO164" t="str">
            <v>13/03/17 DC Closed 
20/01/17: CM closedown and acceptance criteria saved in config library. Just need to audit all of the docuements before closing down.
24/08/16: Cm Planning meeting Phase one complete.
11/07/16: CM last planning meeting- Phase 1 60% com</v>
          </cell>
          <cell r="BQ164"/>
          <cell r="BS164"/>
          <cell r="BU164"/>
          <cell r="BW164"/>
          <cell r="BX164"/>
          <cell r="BZ164"/>
          <cell r="CA164"/>
          <cell r="CB164"/>
          <cell r="CC164"/>
          <cell r="CD164"/>
          <cell r="CE164"/>
          <cell r="CF164"/>
          <cell r="CG164" t="b">
            <v>0</v>
          </cell>
          <cell r="CH164"/>
          <cell r="CJ164" t="b">
            <v>0</v>
          </cell>
          <cell r="CK164" t="b">
            <v>0</v>
          </cell>
          <cell r="CL164" t="b">
            <v>0</v>
          </cell>
          <cell r="CM164"/>
          <cell r="CO164"/>
          <cell r="CP164"/>
          <cell r="CQ164" t="b">
            <v>0</v>
          </cell>
          <cell r="CR164" t="b">
            <v>0</v>
          </cell>
          <cell r="CS164"/>
          <cell r="CT164"/>
          <cell r="CU164"/>
          <cell r="CV164"/>
          <cell r="CW164"/>
          <cell r="CX164" t="b">
            <v>0</v>
          </cell>
          <cell r="CY164" t="b">
            <v>0</v>
          </cell>
          <cell r="CZ164" t="b">
            <v>0</v>
          </cell>
          <cell r="DA164" t="b">
            <v>0</v>
          </cell>
          <cell r="DB164"/>
          <cell r="DC164"/>
          <cell r="DD164"/>
          <cell r="DE164" t="b">
            <v>0</v>
          </cell>
          <cell r="DF164" t="b">
            <v>0</v>
          </cell>
        </row>
        <row r="165">
          <cell r="A165" t="str">
            <v>COR3967</v>
          </cell>
          <cell r="B165" t="str">
            <v>Upgrade the current Gemini E-training package to ensure it can be published to the industry</v>
          </cell>
          <cell r="C165" t="str">
            <v>100. Change Completed</v>
          </cell>
          <cell r="D165">
            <v>42580</v>
          </cell>
          <cell r="E165" t="str">
            <v>CO-RCVD 17/02/2016
BE-PROD 23/02/2016
BE-PROD 23/02/2016
BE-SENT 08/03/2016
CA-RCVD 09/03/2016
SN-PNDG 09/03/2016
SN-SENT 18/03/2016
PD-PROD 18/03/2016
PD-SENT 21/06/2016
PD-CLSD 29/07/2016</v>
          </cell>
          <cell r="F165" t="str">
            <v>Change priority :
	We believe the upgrade is needed now in order that the E-training package can be updated to include Phase 3 changes and be published promptly.
Change driver / origin: 
Current Gemini E-training package unable to update with the Phase 3</v>
          </cell>
          <cell r="G165" t="b">
            <v>0</v>
          </cell>
          <cell r="H165" t="str">
            <v>COR3572</v>
          </cell>
          <cell r="I165">
            <v>42410</v>
          </cell>
          <cell r="L165" t="b">
            <v>0</v>
          </cell>
          <cell r="M165" t="str">
            <v>NNW</v>
          </cell>
          <cell r="N165" t="str">
            <v>NGT</v>
          </cell>
          <cell r="O165" t="str">
            <v>Beverley Viney</v>
          </cell>
          <cell r="P165" t="str">
            <v>Beverley Viney</v>
          </cell>
          <cell r="Q165" t="str">
            <v>ICAF - 17/02/16
Pre-Sanction 8/03/16</v>
          </cell>
          <cell r="R165" t="str">
            <v>Beverley Viney</v>
          </cell>
          <cell r="S165" t="str">
            <v>Jessica Harris</v>
          </cell>
          <cell r="T165" t="str">
            <v>CO</v>
          </cell>
          <cell r="U165" t="str">
            <v>COMPLETE</v>
          </cell>
          <cell r="V165" t="b">
            <v>1</v>
          </cell>
          <cell r="X165" t="str">
            <v>Nicola Walton</v>
          </cell>
          <cell r="AD165"/>
          <cell r="AF165"/>
          <cell r="AI165">
            <v>42424</v>
          </cell>
          <cell r="AJ165">
            <v>42423</v>
          </cell>
          <cell r="AK165">
            <v>42440</v>
          </cell>
          <cell r="AM165">
            <v>42437</v>
          </cell>
          <cell r="AN165" t="str">
            <v>Pre Sanction 8th March 2016</v>
          </cell>
          <cell r="AO165">
            <v>42529</v>
          </cell>
          <cell r="AP165">
            <v>15000</v>
          </cell>
          <cell r="AR165"/>
          <cell r="AS165" t="str">
            <v>SENT</v>
          </cell>
          <cell r="AT165">
            <v>42437</v>
          </cell>
          <cell r="AU165">
            <v>42438</v>
          </cell>
          <cell r="AV165">
            <v>42452</v>
          </cell>
          <cell r="AW165">
            <v>42447</v>
          </cell>
          <cell r="AX165">
            <v>42447</v>
          </cell>
          <cell r="AY165">
            <v>42447</v>
          </cell>
          <cell r="AZ165" t="str">
            <v>Jessica Harris</v>
          </cell>
          <cell r="BA165">
            <v>42447</v>
          </cell>
          <cell r="BB165" t="str">
            <v>7 months</v>
          </cell>
          <cell r="BC165" t="str">
            <v>PROD</v>
          </cell>
          <cell r="BD165">
            <v>42447</v>
          </cell>
          <cell r="BE165" t="b">
            <v>0</v>
          </cell>
          <cell r="BF165">
            <v>5</v>
          </cell>
          <cell r="BH165">
            <v>42470</v>
          </cell>
          <cell r="BI165">
            <v>42470</v>
          </cell>
          <cell r="BJ165">
            <v>42538</v>
          </cell>
          <cell r="BK165">
            <v>42542</v>
          </cell>
          <cell r="BL165">
            <v>42570</v>
          </cell>
          <cell r="BM165" t="str">
            <v>CLSD</v>
          </cell>
          <cell r="BN165">
            <v>42580</v>
          </cell>
          <cell r="BO165" t="str">
            <v>29/07/16: CCN approved from networks, CM has email JH for reasoning no Initiation of delivary docs.
13/07/16: CM the CCN is still under discussion between JH and BV &amp; BG.
23/06/ CM ECF received form Finance signed, just waiting on CCN approval from networ</v>
          </cell>
          <cell r="BQ165"/>
          <cell r="BS165"/>
          <cell r="BU165"/>
          <cell r="BW165"/>
          <cell r="BX165" t="str">
            <v>Low</v>
          </cell>
          <cell r="BZ165"/>
          <cell r="CA165"/>
          <cell r="CB165"/>
          <cell r="CC165"/>
          <cell r="CD165"/>
          <cell r="CE165"/>
          <cell r="CF165"/>
          <cell r="CG165" t="b">
            <v>0</v>
          </cell>
          <cell r="CH165"/>
          <cell r="CJ165" t="b">
            <v>0</v>
          </cell>
          <cell r="CK165" t="b">
            <v>0</v>
          </cell>
          <cell r="CL165" t="b">
            <v>0</v>
          </cell>
          <cell r="CM165"/>
          <cell r="CO165"/>
          <cell r="CP165"/>
          <cell r="CQ165" t="b">
            <v>0</v>
          </cell>
          <cell r="CR165" t="b">
            <v>0</v>
          </cell>
          <cell r="CS165"/>
          <cell r="CT165"/>
          <cell r="CU165"/>
          <cell r="CV165"/>
          <cell r="CW165"/>
          <cell r="CX165" t="b">
            <v>0</v>
          </cell>
          <cell r="CY165" t="b">
            <v>0</v>
          </cell>
          <cell r="CZ165" t="b">
            <v>0</v>
          </cell>
          <cell r="DA165" t="b">
            <v>0</v>
          </cell>
          <cell r="DB165"/>
          <cell r="DC165"/>
          <cell r="DD165"/>
          <cell r="DE165" t="b">
            <v>0</v>
          </cell>
          <cell r="DF165" t="b">
            <v>0</v>
          </cell>
        </row>
        <row r="166">
          <cell r="A166" t="str">
            <v>COR1000.06</v>
          </cell>
          <cell r="B166" t="str">
            <v>IX Internet Migration</v>
          </cell>
          <cell r="C166" t="str">
            <v>99. Change Cancelled</v>
          </cell>
          <cell r="D166">
            <v>40637</v>
          </cell>
          <cell r="E166" t="str">
            <v>CO RCVD 04/04/2011,CO CLSD 04/04/2011</v>
          </cell>
          <cell r="F166"/>
          <cell r="G166" t="b">
            <v>0</v>
          </cell>
          <cell r="H166"/>
          <cell r="I166">
            <v>40637</v>
          </cell>
          <cell r="L166" t="b">
            <v>0</v>
          </cell>
          <cell r="M166"/>
          <cell r="N166"/>
          <cell r="O166"/>
          <cell r="P166" t="str">
            <v>Iain Collin</v>
          </cell>
          <cell r="Q166"/>
          <cell r="R166"/>
          <cell r="S166" t="str">
            <v>Iain Collin</v>
          </cell>
          <cell r="T166" t="str">
            <v>CR (internal)</v>
          </cell>
          <cell r="U166" t="str">
            <v>CLOSED</v>
          </cell>
          <cell r="V166" t="b">
            <v>0</v>
          </cell>
          <cell r="W166">
            <v>40637</v>
          </cell>
          <cell r="X166"/>
          <cell r="AD166"/>
          <cell r="AF166"/>
          <cell r="AN166"/>
          <cell r="AR166"/>
          <cell r="AS166"/>
          <cell r="AZ166"/>
          <cell r="BB166"/>
          <cell r="BC166"/>
          <cell r="BE166" t="b">
            <v>0</v>
          </cell>
          <cell r="BF166">
            <v>7</v>
          </cell>
          <cell r="BM166"/>
          <cell r="BO166" t="str">
            <v xml:space="preserve">04/04/11 AK - This section of the Programme is no longer valid. It has been loaded onto the Tracking Sheet but closed down to ensure audit is visible for completion of the full Telecoms Programme.
</v>
          </cell>
          <cell r="BQ166"/>
          <cell r="BS166"/>
          <cell r="BU166"/>
          <cell r="BW166"/>
          <cell r="BX166"/>
          <cell r="BZ166"/>
          <cell r="CA166"/>
          <cell r="CB166"/>
          <cell r="CC166"/>
          <cell r="CD166"/>
          <cell r="CE166"/>
          <cell r="CF166"/>
          <cell r="CG166" t="b">
            <v>0</v>
          </cell>
          <cell r="CH166"/>
          <cell r="CJ166" t="b">
            <v>0</v>
          </cell>
          <cell r="CK166" t="b">
            <v>0</v>
          </cell>
          <cell r="CL166" t="b">
            <v>0</v>
          </cell>
          <cell r="CM166"/>
          <cell r="CO166"/>
          <cell r="CP166"/>
          <cell r="CQ166" t="b">
            <v>0</v>
          </cell>
          <cell r="CR166" t="b">
            <v>0</v>
          </cell>
          <cell r="CS166"/>
          <cell r="CT166"/>
          <cell r="CU166"/>
          <cell r="CV166"/>
          <cell r="CW166"/>
          <cell r="CX166" t="b">
            <v>0</v>
          </cell>
          <cell r="CY166" t="b">
            <v>0</v>
          </cell>
          <cell r="CZ166" t="b">
            <v>0</v>
          </cell>
          <cell r="DA166" t="b">
            <v>0</v>
          </cell>
          <cell r="DB166"/>
          <cell r="DC166"/>
          <cell r="DD166"/>
          <cell r="DE166" t="b">
            <v>0</v>
          </cell>
          <cell r="DF166" t="b">
            <v>0</v>
          </cell>
        </row>
        <row r="167">
          <cell r="A167" t="str">
            <v>COR2756</v>
          </cell>
          <cell r="B167" t="str">
            <v>Daily Metered Supply Point SOQ / SHQ Reductions Report</v>
          </cell>
          <cell r="C167" t="str">
            <v>100. Change Completed</v>
          </cell>
          <cell r="D167">
            <v>41463</v>
          </cell>
          <cell r="E167" t="str">
            <v xml:space="preserve">CO RCVD 28/08/2012
EQ PROD 11/09/2012
EQ SENT 25/09/2012
BE RCVD 26/09/2012
BE PROD 26/09/2012
BE SENT 24/10/2012
SN PROD 29/10/2012
CA RCVD 29/10/2012
SN PROD 29/10/2012
SN SENT 19/11/2012
PD PROD 19/11/2012
PD IMPD 23/11/2012
PD-SENT 02/04/2013
PD CLSD </v>
          </cell>
          <cell r="F167" t="str">
            <v>Xoserve to provide a report to each DN detailing any SOQ and SHQ capacity reductions or SOQ only reductions at Daily Metered Supply Points (to include Direct connects, Unique Sites and DM CSEPS) within the Capacity Reduction Window. Also, a report to deta</v>
          </cell>
          <cell r="G167" t="b">
            <v>0</v>
          </cell>
          <cell r="H167"/>
          <cell r="I167">
            <v>41149</v>
          </cell>
          <cell r="J167">
            <v>41163</v>
          </cell>
          <cell r="L167" t="b">
            <v>0</v>
          </cell>
          <cell r="M167" t="str">
            <v>ADN</v>
          </cell>
          <cell r="N167"/>
          <cell r="O167" t="str">
            <v>Joel Martin</v>
          </cell>
          <cell r="P167" t="str">
            <v>Joel Martin</v>
          </cell>
          <cell r="Q167" t="str">
            <v>Work Load meeting 29/08/2012</v>
          </cell>
          <cell r="R167"/>
          <cell r="S167" t="str">
            <v>Lorraine Cave</v>
          </cell>
          <cell r="T167" t="str">
            <v>CO</v>
          </cell>
          <cell r="U167" t="str">
            <v>COMPLETE</v>
          </cell>
          <cell r="V167" t="b">
            <v>1</v>
          </cell>
          <cell r="W167">
            <v>41463</v>
          </cell>
          <cell r="X167" t="str">
            <v>Jon Follows</v>
          </cell>
          <cell r="Y167">
            <v>41163</v>
          </cell>
          <cell r="Z167">
            <v>41177</v>
          </cell>
          <cell r="AB167">
            <v>41177</v>
          </cell>
          <cell r="AD167"/>
          <cell r="AF167" t="str">
            <v>SENT</v>
          </cell>
          <cell r="AG167">
            <v>41177</v>
          </cell>
          <cell r="AH167">
            <v>41178</v>
          </cell>
          <cell r="AI167">
            <v>41192</v>
          </cell>
          <cell r="AJ167">
            <v>41192</v>
          </cell>
          <cell r="AK167">
            <v>41213</v>
          </cell>
          <cell r="AM167">
            <v>41206</v>
          </cell>
          <cell r="AN167" t="str">
            <v>Pre Sanction Meeting 23/10/12</v>
          </cell>
          <cell r="AR167"/>
          <cell r="AS167" t="str">
            <v>SENT</v>
          </cell>
          <cell r="AT167">
            <v>41206</v>
          </cell>
          <cell r="AU167">
            <v>41211</v>
          </cell>
          <cell r="AV167">
            <v>41225</v>
          </cell>
          <cell r="AW167">
            <v>41220</v>
          </cell>
          <cell r="AX167">
            <v>41232</v>
          </cell>
          <cell r="AZ167"/>
          <cell r="BA167">
            <v>41232</v>
          </cell>
          <cell r="BB167"/>
          <cell r="BC167" t="str">
            <v>SENT</v>
          </cell>
          <cell r="BD167">
            <v>41232</v>
          </cell>
          <cell r="BE167" t="b">
            <v>0</v>
          </cell>
          <cell r="BF167">
            <v>3</v>
          </cell>
          <cell r="BI167">
            <v>41236</v>
          </cell>
          <cell r="BK167">
            <v>41366</v>
          </cell>
          <cell r="BL167">
            <v>41393</v>
          </cell>
          <cell r="BM167" t="str">
            <v>CLSD</v>
          </cell>
          <cell r="BN167">
            <v>41463</v>
          </cell>
          <cell r="BO167" t="str">
            <v xml:space="preserve">08/07/13 KB - Authorisation to close granted at CMSG meeting on 08/07/13 - documented in meeting minutes (CCN sent 02/04/13)
29/10/12 KB - Change Authorisation received from Joel Martin in the form of an e-mail.                                            </v>
          </cell>
          <cell r="BQ167"/>
          <cell r="BS167"/>
          <cell r="BU167"/>
          <cell r="BW167"/>
          <cell r="BX167"/>
          <cell r="BZ167"/>
          <cell r="CA167"/>
          <cell r="CB167"/>
          <cell r="CC167"/>
          <cell r="CD167"/>
          <cell r="CE167"/>
          <cell r="CF167"/>
          <cell r="CG167" t="b">
            <v>0</v>
          </cell>
          <cell r="CH167"/>
          <cell r="CJ167" t="b">
            <v>0</v>
          </cell>
          <cell r="CK167" t="b">
            <v>0</v>
          </cell>
          <cell r="CL167" t="b">
            <v>0</v>
          </cell>
          <cell r="CM167"/>
          <cell r="CO167"/>
          <cell r="CP167"/>
          <cell r="CQ167" t="b">
            <v>0</v>
          </cell>
          <cell r="CR167" t="b">
            <v>0</v>
          </cell>
          <cell r="CS167"/>
          <cell r="CT167"/>
          <cell r="CU167"/>
          <cell r="CV167"/>
          <cell r="CW167"/>
          <cell r="CX167" t="b">
            <v>0</v>
          </cell>
          <cell r="CY167" t="b">
            <v>0</v>
          </cell>
          <cell r="CZ167" t="b">
            <v>0</v>
          </cell>
          <cell r="DA167" t="b">
            <v>0</v>
          </cell>
          <cell r="DB167"/>
          <cell r="DC167"/>
          <cell r="DD167"/>
          <cell r="DE167" t="b">
            <v>0</v>
          </cell>
          <cell r="DF167" t="b">
            <v>0</v>
          </cell>
        </row>
        <row r="168">
          <cell r="A168" t="str">
            <v>COR2762</v>
          </cell>
          <cell r="B168" t="str">
            <v>Updated Theft of Gas Calculator</v>
          </cell>
          <cell r="C168" t="str">
            <v>100. Change Completed</v>
          </cell>
          <cell r="D168">
            <v>41337</v>
          </cell>
          <cell r="E168" t="str">
            <v>CO RCVD 29/08/2012,EQ PROD 12/09/2012,EQ SENT 28/09/2012,BE PROD 06/11/2012,BE SENT 05/12/2012,CA RCVD 14/12/2012,SN PNDG 14/12/2012,SN PROD 14/12/2012,SN SENT 24/12/2012,PD PROD 24/12/2012,
PD IMPD 04/02/2013,
PD SENT 01/02/2013, PD CLSD 04/03/2013</v>
          </cell>
          <cell r="F168" t="str">
            <v>This amendment is required to enable GTs to actively pursue recovery of theft of gas charges from consumers</v>
          </cell>
          <cell r="G168" t="b">
            <v>0</v>
          </cell>
          <cell r="H168"/>
          <cell r="I168">
            <v>41150</v>
          </cell>
          <cell r="J168">
            <v>41164</v>
          </cell>
          <cell r="L168" t="b">
            <v>0</v>
          </cell>
          <cell r="M168" t="str">
            <v>ADN</v>
          </cell>
          <cell r="N168"/>
          <cell r="O168" t="str">
            <v>Joanna Ferguson</v>
          </cell>
          <cell r="P168" t="str">
            <v>Joanna Ferguson</v>
          </cell>
          <cell r="Q168" t="str">
            <v>Workload Meeting 05/09/12</v>
          </cell>
          <cell r="R168"/>
          <cell r="S168" t="str">
            <v>Lorraine Cave</v>
          </cell>
          <cell r="T168" t="str">
            <v>CO</v>
          </cell>
          <cell r="U168" t="str">
            <v>COMPLETE</v>
          </cell>
          <cell r="V168" t="b">
            <v>1</v>
          </cell>
          <cell r="W168">
            <v>41337</v>
          </cell>
          <cell r="X168" t="str">
            <v>Becky Perkins / Jo Rooney</v>
          </cell>
          <cell r="Y168">
            <v>41164</v>
          </cell>
          <cell r="Z168">
            <v>41180</v>
          </cell>
          <cell r="AB168">
            <v>41180</v>
          </cell>
          <cell r="AD168"/>
          <cell r="AF168" t="str">
            <v>SENT</v>
          </cell>
          <cell r="AG168">
            <v>41180</v>
          </cell>
          <cell r="AH168">
            <v>41205</v>
          </cell>
          <cell r="AI168">
            <v>41219</v>
          </cell>
          <cell r="AJ168">
            <v>41219</v>
          </cell>
          <cell r="AK168">
            <v>41248</v>
          </cell>
          <cell r="AM168">
            <v>41248</v>
          </cell>
          <cell r="AN168" t="str">
            <v>Pre Sanction Meeting 27/11/12</v>
          </cell>
          <cell r="AO168">
            <v>41338</v>
          </cell>
          <cell r="AR168"/>
          <cell r="AS168" t="str">
            <v>SENT</v>
          </cell>
          <cell r="AT168">
            <v>41248</v>
          </cell>
          <cell r="AU168">
            <v>41257</v>
          </cell>
          <cell r="AV168">
            <v>41267</v>
          </cell>
          <cell r="AW168">
            <v>41267</v>
          </cell>
          <cell r="AX168">
            <v>41267</v>
          </cell>
          <cell r="AZ168"/>
          <cell r="BA168">
            <v>41267</v>
          </cell>
          <cell r="BB168"/>
          <cell r="BC168" t="str">
            <v>SENT</v>
          </cell>
          <cell r="BD168">
            <v>41267</v>
          </cell>
          <cell r="BE168" t="b">
            <v>0</v>
          </cell>
          <cell r="BF168">
            <v>3</v>
          </cell>
          <cell r="BI168">
            <v>41309</v>
          </cell>
          <cell r="BK168">
            <v>41306</v>
          </cell>
          <cell r="BM168" t="str">
            <v>CLSD</v>
          </cell>
          <cell r="BN168">
            <v>41337</v>
          </cell>
          <cell r="BO168" t="str">
            <v>01/02/13 KB - CCN sent directly to Joanna Ferguson by Project team (Becky Perkins) alongwith a covering note - copied to the Change Orders mailbox.  
22/10/12 KB - Change no longer on hold per e-mail from Joanna Ferguson advising Xoserve to proceed.  BEIR</v>
          </cell>
          <cell r="BQ168"/>
          <cell r="BS168"/>
          <cell r="BU168"/>
          <cell r="BW168"/>
          <cell r="BX168"/>
          <cell r="BZ168"/>
          <cell r="CA168"/>
          <cell r="CB168"/>
          <cell r="CC168"/>
          <cell r="CD168"/>
          <cell r="CE168"/>
          <cell r="CF168"/>
          <cell r="CG168" t="b">
            <v>0</v>
          </cell>
          <cell r="CH168"/>
          <cell r="CJ168" t="b">
            <v>0</v>
          </cell>
          <cell r="CK168" t="b">
            <v>0</v>
          </cell>
          <cell r="CL168" t="b">
            <v>0</v>
          </cell>
          <cell r="CM168"/>
          <cell r="CO168"/>
          <cell r="CP168"/>
          <cell r="CQ168" t="b">
            <v>0</v>
          </cell>
          <cell r="CR168" t="b">
            <v>0</v>
          </cell>
          <cell r="CS168"/>
          <cell r="CT168"/>
          <cell r="CU168"/>
          <cell r="CV168"/>
          <cell r="CW168"/>
          <cell r="CX168" t="b">
            <v>0</v>
          </cell>
          <cell r="CY168" t="b">
            <v>0</v>
          </cell>
          <cell r="CZ168" t="b">
            <v>0</v>
          </cell>
          <cell r="DA168" t="b">
            <v>0</v>
          </cell>
          <cell r="DB168"/>
          <cell r="DC168"/>
          <cell r="DD168"/>
          <cell r="DE168" t="b">
            <v>0</v>
          </cell>
          <cell r="DF168" t="b">
            <v>0</v>
          </cell>
        </row>
        <row r="169">
          <cell r="A169" t="str">
            <v>COR2769</v>
          </cell>
          <cell r="B169" t="str">
            <v>Data Retention and Table Partitioning</v>
          </cell>
          <cell r="C169" t="str">
            <v>100. Change Completed</v>
          </cell>
          <cell r="D169">
            <v>41618</v>
          </cell>
          <cell r="E169" t="str">
            <v>CO-RCVD 05/09/2012
PD-PROD 19/02/2013
PD-CLSD 10/12/2013</v>
          </cell>
          <cell r="F169" t="str">
            <v>This was originally raised by Denis Regan to be included into the AQ 2012 (COR2387) scope. Since its removal from AQ, this activity needs to be taken forward as a separate project.</v>
          </cell>
          <cell r="G169" t="b">
            <v>0</v>
          </cell>
          <cell r="H169"/>
          <cell r="I169">
            <v>41157</v>
          </cell>
          <cell r="J169">
            <v>41171</v>
          </cell>
          <cell r="L169" t="b">
            <v>0</v>
          </cell>
          <cell r="M169"/>
          <cell r="N169"/>
          <cell r="O169"/>
          <cell r="P169" t="str">
            <v>Emma Rose</v>
          </cell>
          <cell r="Q169" t="str">
            <v>Workload Meeting 12/09/12</v>
          </cell>
          <cell r="R169" t="str">
            <v>Jane Rocky</v>
          </cell>
          <cell r="S169" t="str">
            <v>Lorraine Cave</v>
          </cell>
          <cell r="T169" t="str">
            <v>CO</v>
          </cell>
          <cell r="U169" t="str">
            <v>COMPLETE</v>
          </cell>
          <cell r="V169" t="b">
            <v>0</v>
          </cell>
          <cell r="X169" t="str">
            <v>Emma Rose</v>
          </cell>
          <cell r="AD169"/>
          <cell r="AF169"/>
          <cell r="AN169"/>
          <cell r="AR169"/>
          <cell r="AS169"/>
          <cell r="AZ169"/>
          <cell r="BB169"/>
          <cell r="BC169"/>
          <cell r="BE169" t="b">
            <v>0</v>
          </cell>
          <cell r="BF169">
            <v>6</v>
          </cell>
          <cell r="BM169" t="str">
            <v>CLSD</v>
          </cell>
          <cell r="BN169">
            <v>41618</v>
          </cell>
          <cell r="BO169" t="str">
            <v>10/12/13 KB - Note received from Jane Rocky authorising closure of COR2769. 
22/04/13 KB - Note from Emma confirming that project is still in closedown.  Confirmation of closure will be provided once agreed.  
22/04/13 KB - Await confirmation that COR2769</v>
          </cell>
          <cell r="BQ169"/>
          <cell r="BS169"/>
          <cell r="BU169"/>
          <cell r="BW169"/>
          <cell r="BX169"/>
          <cell r="BZ169"/>
          <cell r="CA169"/>
          <cell r="CB169"/>
          <cell r="CC169"/>
          <cell r="CD169"/>
          <cell r="CE169"/>
          <cell r="CF169"/>
          <cell r="CG169" t="b">
            <v>0</v>
          </cell>
          <cell r="CH169"/>
          <cell r="CJ169" t="b">
            <v>0</v>
          </cell>
          <cell r="CK169" t="b">
            <v>0</v>
          </cell>
          <cell r="CL169" t="b">
            <v>0</v>
          </cell>
          <cell r="CM169"/>
          <cell r="CO169"/>
          <cell r="CP169"/>
          <cell r="CQ169" t="b">
            <v>0</v>
          </cell>
          <cell r="CR169" t="b">
            <v>0</v>
          </cell>
          <cell r="CS169"/>
          <cell r="CT169"/>
          <cell r="CU169"/>
          <cell r="CV169"/>
          <cell r="CW169"/>
          <cell r="CX169" t="b">
            <v>0</v>
          </cell>
          <cell r="CY169" t="b">
            <v>0</v>
          </cell>
          <cell r="CZ169" t="b">
            <v>0</v>
          </cell>
          <cell r="DA169" t="b">
            <v>0</v>
          </cell>
          <cell r="DB169"/>
          <cell r="DC169"/>
          <cell r="DD169"/>
          <cell r="DE169" t="b">
            <v>0</v>
          </cell>
          <cell r="DF169" t="b">
            <v>0</v>
          </cell>
        </row>
        <row r="170">
          <cell r="A170" t="str">
            <v>COR3143.1</v>
          </cell>
          <cell r="B170" t="str">
            <v>Decommission XFTM &amp; Server Farm &amp; re-direct NG files Phase 2</v>
          </cell>
          <cell r="C170" t="str">
            <v>99. Change Cancelled</v>
          </cell>
          <cell r="D170">
            <v>42222</v>
          </cell>
          <cell r="E170" t="str">
            <v>CO-CLSD-06/08/15</v>
          </cell>
          <cell r="F170"/>
          <cell r="G170" t="b">
            <v>0</v>
          </cell>
          <cell r="H170"/>
          <cell r="I170">
            <v>41568</v>
          </cell>
          <cell r="L170" t="b">
            <v>0</v>
          </cell>
          <cell r="M170"/>
          <cell r="N170"/>
          <cell r="O170"/>
          <cell r="P170"/>
          <cell r="Q170"/>
          <cell r="R170"/>
          <cell r="S170" t="str">
            <v>Jane Rocky</v>
          </cell>
          <cell r="T170" t="str">
            <v>CR (internal)</v>
          </cell>
          <cell r="U170" t="str">
            <v>CLOSED</v>
          </cell>
          <cell r="V170" t="b">
            <v>0</v>
          </cell>
          <cell r="X170" t="str">
            <v>Helen Pardoe/Mark Pollard</v>
          </cell>
          <cell r="AD170"/>
          <cell r="AF170"/>
          <cell r="AN170"/>
          <cell r="AR170"/>
          <cell r="AS170"/>
          <cell r="AZ170"/>
          <cell r="BB170"/>
          <cell r="BC170"/>
          <cell r="BE170" t="b">
            <v>0</v>
          </cell>
          <cell r="BF170">
            <v>7</v>
          </cell>
          <cell r="BM170"/>
          <cell r="BO170" t="str">
            <v>06/08/15 -CM: Closure of 3143.1 has been approved  by Mark Pollard to close this down as no formal approval went through for this CO.
COR3143 is currently live and looking to go for re-sanction to include additional migration scope.  The project will be s</v>
          </cell>
          <cell r="BQ170"/>
          <cell r="BS170"/>
          <cell r="BU170"/>
          <cell r="BW170"/>
          <cell r="BX170"/>
          <cell r="BZ170"/>
          <cell r="CA170"/>
          <cell r="CB170"/>
          <cell r="CC170"/>
          <cell r="CD170"/>
          <cell r="CE170"/>
          <cell r="CF170"/>
          <cell r="CG170" t="b">
            <v>0</v>
          </cell>
          <cell r="CH170"/>
          <cell r="CJ170" t="b">
            <v>0</v>
          </cell>
          <cell r="CK170" t="b">
            <v>0</v>
          </cell>
          <cell r="CL170" t="b">
            <v>0</v>
          </cell>
          <cell r="CM170"/>
          <cell r="CO170"/>
          <cell r="CP170"/>
          <cell r="CQ170" t="b">
            <v>0</v>
          </cell>
          <cell r="CR170" t="b">
            <v>0</v>
          </cell>
          <cell r="CS170"/>
          <cell r="CT170"/>
          <cell r="CU170"/>
          <cell r="CV170"/>
          <cell r="CW170"/>
          <cell r="CX170" t="b">
            <v>0</v>
          </cell>
          <cell r="CY170" t="b">
            <v>0</v>
          </cell>
          <cell r="CZ170" t="b">
            <v>0</v>
          </cell>
          <cell r="DA170" t="b">
            <v>0</v>
          </cell>
          <cell r="DB170"/>
          <cell r="DC170"/>
          <cell r="DD170"/>
          <cell r="DE170" t="b">
            <v>0</v>
          </cell>
          <cell r="DF170" t="b">
            <v>0</v>
          </cell>
        </row>
        <row r="171">
          <cell r="A171" t="str">
            <v>COR1325</v>
          </cell>
          <cell r="B171" t="str">
            <v>To Amend the Partitioning of IAD / SCOGES Database to Permit Supplier-only View</v>
          </cell>
          <cell r="C171" t="str">
            <v>99. Change Cancelled</v>
          </cell>
          <cell r="D171">
            <v>41262</v>
          </cell>
          <cell r="E171" t="str">
            <v>CO RCVD 25/02/2009,EQ PNDG 10/03/2009,EQ PROD 10/03/2009,EQ SENT 23/03/2009,EQ CLSD 19/12/2012</v>
          </cell>
          <cell r="F171" t="str">
            <v>At present, access to IAD is limited to Shippers, whose access to the data is permitted under UNC. Suppliers do not fall under the UNC permissions &amp; thus are not permitted access. This situation is not consistent with the requirements of SPAA, which requi</v>
          </cell>
          <cell r="G171" t="b">
            <v>0</v>
          </cell>
          <cell r="H171"/>
          <cell r="I171">
            <v>39869</v>
          </cell>
          <cell r="J171">
            <v>39883</v>
          </cell>
          <cell r="L171" t="b">
            <v>0</v>
          </cell>
          <cell r="M171" t="str">
            <v>ADN</v>
          </cell>
          <cell r="N171"/>
          <cell r="O171" t="str">
            <v>Alan Raper</v>
          </cell>
          <cell r="P171" t="str">
            <v>Alan Raper</v>
          </cell>
          <cell r="Q171" t="str">
            <v>Workload Meeting 11/03/09</v>
          </cell>
          <cell r="R171" t="str">
            <v>Dave Ackers</v>
          </cell>
          <cell r="S171" t="str">
            <v>Lorraine Cave</v>
          </cell>
          <cell r="T171" t="str">
            <v>CO</v>
          </cell>
          <cell r="U171" t="str">
            <v>CLOSED</v>
          </cell>
          <cell r="V171" t="b">
            <v>1</v>
          </cell>
          <cell r="X171" t="str">
            <v>Rachel Nock</v>
          </cell>
          <cell r="Y171">
            <v>39882</v>
          </cell>
          <cell r="Z171">
            <v>39897</v>
          </cell>
          <cell r="AA171">
            <v>39897</v>
          </cell>
          <cell r="AB171">
            <v>39895</v>
          </cell>
          <cell r="AC171">
            <v>0</v>
          </cell>
          <cell r="AD171" t="str">
            <v>Approx 16 weeks from receipt of BEO</v>
          </cell>
          <cell r="AE171">
            <v>39988</v>
          </cell>
          <cell r="AF171" t="str">
            <v>CLSD</v>
          </cell>
          <cell r="AG171">
            <v>41262</v>
          </cell>
          <cell r="AN171"/>
          <cell r="AR171"/>
          <cell r="AS171"/>
          <cell r="AZ171"/>
          <cell r="BB171"/>
          <cell r="BC171"/>
          <cell r="BE171" t="b">
            <v>0</v>
          </cell>
          <cell r="BF171">
            <v>3</v>
          </cell>
          <cell r="BM171"/>
          <cell r="BO171" t="str">
            <v xml:space="preserve">19/12/12 KB - Closed per e-mail from Alan Raper - not progressing.
04/12/12 KB - Update requested - see e-mail from Max Pemberton.  
10/09/12 KB - Transferred from DT to LC due to change in roles.                                                          </v>
          </cell>
          <cell r="BQ171"/>
          <cell r="BS171"/>
          <cell r="BU171"/>
          <cell r="BW171"/>
          <cell r="BX171"/>
          <cell r="BZ171"/>
          <cell r="CA171"/>
          <cell r="CB171"/>
          <cell r="CC171"/>
          <cell r="CD171"/>
          <cell r="CE171"/>
          <cell r="CF171"/>
          <cell r="CG171" t="b">
            <v>0</v>
          </cell>
          <cell r="CH171"/>
          <cell r="CJ171" t="b">
            <v>0</v>
          </cell>
          <cell r="CK171" t="b">
            <v>0</v>
          </cell>
          <cell r="CL171" t="b">
            <v>0</v>
          </cell>
          <cell r="CM171"/>
          <cell r="CO171"/>
          <cell r="CP171"/>
          <cell r="CQ171" t="b">
            <v>0</v>
          </cell>
          <cell r="CR171" t="b">
            <v>0</v>
          </cell>
          <cell r="CS171"/>
          <cell r="CT171"/>
          <cell r="CU171"/>
          <cell r="CV171"/>
          <cell r="CW171"/>
          <cell r="CX171" t="b">
            <v>0</v>
          </cell>
          <cell r="CY171" t="b">
            <v>0</v>
          </cell>
          <cell r="CZ171" t="b">
            <v>0</v>
          </cell>
          <cell r="DA171" t="b">
            <v>0</v>
          </cell>
          <cell r="DB171"/>
          <cell r="DC171"/>
          <cell r="DD171"/>
          <cell r="DE171" t="b">
            <v>0</v>
          </cell>
          <cell r="DF171" t="b">
            <v>0</v>
          </cell>
        </row>
        <row r="172">
          <cell r="A172" t="str">
            <v>COR1377</v>
          </cell>
          <cell r="B172" t="str">
            <v>Distribution Network - DN Recovery of NTS Exit Capacity Charges</v>
          </cell>
          <cell r="C172" t="str">
            <v>100. Change Completed</v>
          </cell>
          <cell r="D172">
            <v>41502</v>
          </cell>
          <cell r="E172" t="str">
            <v xml:space="preserve">CO RCVD 30/07/2010
EQ PNDG 04/08/2010
EQ PROD 10/08/2010
EQ SENT 29/09/2011
BE RCVD 03/10/2011
BE PNDG 03/10/2011
BE PROD 03/10/2011
BE SENT 22/12/2011
CA RCVD 23/12/2011
SN PNDG 04/01/2012
SN PROD 04/01/2012
SN SENT 17/01/2012
PD PROD 17/01/2012
EQ SENT </v>
          </cell>
          <cell r="F172" t="str">
            <v>From October 2012 DN's will be required to invoice LDZ Supply Point Shippers LDZ Exit Capacity NTS charges to recover the cost of securing NTS Exit Capacity from NG. Following discussions with DNs, it was agreed the preferred solution was to recover all t</v>
          </cell>
          <cell r="G172" t="b">
            <v>1</v>
          </cell>
          <cell r="H172"/>
          <cell r="I172">
            <v>40389</v>
          </cell>
          <cell r="J172">
            <v>40403</v>
          </cell>
          <cell r="L172" t="b">
            <v>0</v>
          </cell>
          <cell r="M172" t="str">
            <v>ADN</v>
          </cell>
          <cell r="N172"/>
          <cell r="O172" t="str">
            <v>Joel Martin</v>
          </cell>
          <cell r="P172" t="str">
            <v>Joel Martin</v>
          </cell>
          <cell r="Q172" t="str">
            <v>Workload Meeting 04/08/10</v>
          </cell>
          <cell r="R172" t="str">
            <v>Tricia Moody</v>
          </cell>
          <cell r="S172" t="str">
            <v>Chris Fears</v>
          </cell>
          <cell r="T172" t="str">
            <v>CO</v>
          </cell>
          <cell r="U172" t="str">
            <v>COMPLETE</v>
          </cell>
          <cell r="V172" t="b">
            <v>1</v>
          </cell>
          <cell r="X172" t="str">
            <v>Michelle Fergusson</v>
          </cell>
          <cell r="Y172">
            <v>40400</v>
          </cell>
          <cell r="Z172">
            <v>40816</v>
          </cell>
          <cell r="AA172">
            <v>40816</v>
          </cell>
          <cell r="AB172">
            <v>40815</v>
          </cell>
          <cell r="AC172">
            <v>0</v>
          </cell>
          <cell r="AD172" t="str">
            <v>6wks</v>
          </cell>
          <cell r="AE172">
            <v>40906</v>
          </cell>
          <cell r="AF172" t="str">
            <v>SENT</v>
          </cell>
          <cell r="AG172">
            <v>40815</v>
          </cell>
          <cell r="AH172">
            <v>40819</v>
          </cell>
          <cell r="AI172">
            <v>40833</v>
          </cell>
          <cell r="AJ172">
            <v>40830</v>
          </cell>
          <cell r="AK172">
            <v>40900</v>
          </cell>
          <cell r="AL172">
            <v>40900</v>
          </cell>
          <cell r="AM172">
            <v>40899</v>
          </cell>
          <cell r="AN172" t="str">
            <v>Pre Sanction Review Meeting 13/12/11</v>
          </cell>
          <cell r="AO172">
            <v>40917</v>
          </cell>
          <cell r="AP172">
            <v>890470</v>
          </cell>
          <cell r="AR172"/>
          <cell r="AS172" t="str">
            <v>SENT</v>
          </cell>
          <cell r="AT172">
            <v>40899</v>
          </cell>
          <cell r="AU172">
            <v>40900</v>
          </cell>
          <cell r="AV172">
            <v>40919</v>
          </cell>
          <cell r="AW172">
            <v>40919</v>
          </cell>
          <cell r="AX172">
            <v>40926</v>
          </cell>
          <cell r="AY172">
            <v>40926</v>
          </cell>
          <cell r="AZ172" t="str">
            <v>Dave Turpin</v>
          </cell>
          <cell r="BA172">
            <v>40925</v>
          </cell>
          <cell r="BB172" t="str">
            <v>11 months</v>
          </cell>
          <cell r="BC172" t="str">
            <v>SENT</v>
          </cell>
          <cell r="BD172">
            <v>40925</v>
          </cell>
          <cell r="BE172" t="b">
            <v>1</v>
          </cell>
          <cell r="BF172">
            <v>3</v>
          </cell>
          <cell r="BG172">
            <v>40959</v>
          </cell>
          <cell r="BH172">
            <v>41209</v>
          </cell>
          <cell r="BI172">
            <v>41209</v>
          </cell>
          <cell r="BJ172">
            <v>41409</v>
          </cell>
          <cell r="BK172">
            <v>41457</v>
          </cell>
          <cell r="BL172">
            <v>41486</v>
          </cell>
          <cell r="BM172" t="str">
            <v>CLSD</v>
          </cell>
          <cell r="BN172">
            <v>41502</v>
          </cell>
          <cell r="BO172" t="str">
            <v>06/02/13 KB - Update provided by Michelle Fergusson - I think that I've previously given 31/3 as the closure date on the portfiolio plan(?) but it's more likely to be mid May before this is closed as we need to obtain resanction of costs from XEC.
COR1377</v>
          </cell>
          <cell r="BQ172"/>
          <cell r="BS172"/>
          <cell r="BU172"/>
          <cell r="BW172"/>
          <cell r="BX172"/>
          <cell r="BZ172"/>
          <cell r="CA172"/>
          <cell r="CB172"/>
          <cell r="CC172"/>
          <cell r="CD172"/>
          <cell r="CE172"/>
          <cell r="CF172"/>
          <cell r="CG172" t="b">
            <v>0</v>
          </cell>
          <cell r="CH172"/>
          <cell r="CJ172" t="b">
            <v>0</v>
          </cell>
          <cell r="CK172" t="b">
            <v>0</v>
          </cell>
          <cell r="CL172" t="b">
            <v>0</v>
          </cell>
          <cell r="CM172"/>
          <cell r="CO172"/>
          <cell r="CP172"/>
          <cell r="CQ172" t="b">
            <v>0</v>
          </cell>
          <cell r="CR172" t="b">
            <v>0</v>
          </cell>
          <cell r="CS172"/>
          <cell r="CT172"/>
          <cell r="CU172"/>
          <cell r="CV172"/>
          <cell r="CW172"/>
          <cell r="CX172" t="b">
            <v>0</v>
          </cell>
          <cell r="CY172" t="b">
            <v>0</v>
          </cell>
          <cell r="CZ172" t="b">
            <v>0</v>
          </cell>
          <cell r="DA172" t="b">
            <v>0</v>
          </cell>
          <cell r="DB172"/>
          <cell r="DC172"/>
          <cell r="DD172"/>
          <cell r="DE172" t="b">
            <v>0</v>
          </cell>
          <cell r="DF172" t="b">
            <v>0</v>
          </cell>
        </row>
        <row r="173">
          <cell r="A173" t="str">
            <v>4527</v>
          </cell>
          <cell r="B173" t="str">
            <v>New Service Line for Reporting Services to Performance Assurance Committee (PAC)</v>
          </cell>
          <cell r="C173" t="str">
            <v>2.1. Start-Up Approach In Progress</v>
          </cell>
          <cell r="D173">
            <v>43040</v>
          </cell>
          <cell r="E173" t="str">
            <v>CO-RCVD 01/11/2017
Moved from CO-RCVD to 1.Awating ICAF Assignment 
13/11/2017
2.1 Start Up Approach In Progress 23/11/17</v>
          </cell>
          <cell r="F173" t="str">
            <v>Create a new service line under the DSC contract to provide reporting services to the PAC, up to capped spend of £50,000 per annum.</v>
          </cell>
          <cell r="G173" t="b">
            <v>0</v>
          </cell>
          <cell r="H173"/>
          <cell r="I173">
            <v>43040</v>
          </cell>
          <cell r="K173">
            <v>43070</v>
          </cell>
          <cell r="L173" t="b">
            <v>0</v>
          </cell>
          <cell r="M173"/>
          <cell r="N173"/>
          <cell r="O173"/>
          <cell r="P173" t="str">
            <v>John Welsh/Rachel Hinsley</v>
          </cell>
          <cell r="Q173"/>
          <cell r="R173"/>
          <cell r="S173" t="str">
            <v>Andy Miller</v>
          </cell>
          <cell r="T173" t="str">
            <v>CP</v>
          </cell>
          <cell r="U173" t="str">
            <v>LIVE</v>
          </cell>
          <cell r="V173" t="b">
            <v>0</v>
          </cell>
          <cell r="X173"/>
          <cell r="AD173"/>
          <cell r="AF173"/>
          <cell r="AN173"/>
          <cell r="AR173"/>
          <cell r="AS173"/>
          <cell r="AZ173"/>
          <cell r="BB173"/>
          <cell r="BC173"/>
          <cell r="BE173" t="b">
            <v>0</v>
          </cell>
          <cell r="BM173"/>
          <cell r="BO173" t="str">
            <v>23/11/17 DC This change is being completed by Andy Miller, once the service line has been added, the CP can be closed.
21/11/2017 DC going to ICAF to discuss what happens to this CP next.
20/11/2017 DC Sent an email to ES for her to advise what happens to</v>
          </cell>
          <cell r="BQ173"/>
          <cell r="BS173"/>
          <cell r="BU173"/>
          <cell r="BW173"/>
          <cell r="BX173"/>
          <cell r="BZ173"/>
          <cell r="CA173" t="str">
            <v>R &amp; N</v>
          </cell>
          <cell r="CB173"/>
          <cell r="CC173" t="str">
            <v>Non PM delivery (Commercial)</v>
          </cell>
          <cell r="CD173" t="str">
            <v>ISU</v>
          </cell>
          <cell r="CE173" t="str">
            <v>Other</v>
          </cell>
          <cell r="CF173" t="str">
            <v>31-100days</v>
          </cell>
          <cell r="CG173" t="b">
            <v>0</v>
          </cell>
          <cell r="CH173"/>
          <cell r="CJ173" t="b">
            <v>0</v>
          </cell>
          <cell r="CK173" t="b">
            <v>0</v>
          </cell>
          <cell r="CL173" t="b">
            <v>0</v>
          </cell>
          <cell r="CM173"/>
          <cell r="CO173"/>
          <cell r="CP173"/>
          <cell r="CQ173" t="b">
            <v>0</v>
          </cell>
          <cell r="CR173" t="b">
            <v>0</v>
          </cell>
          <cell r="CS173" t="str">
            <v>Customer</v>
          </cell>
          <cell r="CT173"/>
          <cell r="CU173"/>
          <cell r="CV173"/>
          <cell r="CW173"/>
          <cell r="CX173" t="b">
            <v>0</v>
          </cell>
          <cell r="CY173" t="b">
            <v>0</v>
          </cell>
          <cell r="CZ173" t="b">
            <v>0</v>
          </cell>
          <cell r="DA173" t="b">
            <v>0</v>
          </cell>
          <cell r="DB173"/>
          <cell r="DC173"/>
          <cell r="DD173"/>
          <cell r="DE173" t="b">
            <v>0</v>
          </cell>
          <cell r="DF173" t="b">
            <v>0</v>
          </cell>
          <cell r="DG173">
            <v>43054</v>
          </cell>
        </row>
        <row r="174">
          <cell r="A174" t="str">
            <v>4360</v>
          </cell>
          <cell r="B174" t="str">
            <v>AQ of 1 as a result of negative consumption</v>
          </cell>
          <cell r="C174" t="str">
            <v>100. Change Completed</v>
          </cell>
          <cell r="D174">
            <v>43075</v>
          </cell>
          <cell r="E174" t="str">
            <v>CO-RCVD 06/09/2017
Moved from CO-RCVD to 2.1 Stat Up Approach in progress 13/11/2017
100. Change Complete</v>
          </cell>
          <cell r="F174" t="str">
            <v>For those supply meter points impacted, gas allocation is understated and subsequently un-identified gas is overstated.
In addition, an AQ of 1 (that is not reflective of the actual usage) could result in future reads failing the tolerance validation.  Wh</v>
          </cell>
          <cell r="G174" t="b">
            <v>0</v>
          </cell>
          <cell r="H174" t="str">
            <v>CP4510</v>
          </cell>
          <cell r="I174">
            <v>42984</v>
          </cell>
          <cell r="K174">
            <v>43087</v>
          </cell>
          <cell r="L174" t="b">
            <v>0</v>
          </cell>
          <cell r="M174"/>
          <cell r="N174"/>
          <cell r="O174"/>
          <cell r="P174" t="str">
            <v>Murray Thomson</v>
          </cell>
          <cell r="Q174" t="str">
            <v>ICAF</v>
          </cell>
          <cell r="R174"/>
          <cell r="S174" t="str">
            <v>Debi |Jones</v>
          </cell>
          <cell r="T174" t="str">
            <v>CR (Internal)</v>
          </cell>
          <cell r="U174" t="str">
            <v>CLOSED</v>
          </cell>
          <cell r="V174" t="b">
            <v>0</v>
          </cell>
          <cell r="X174"/>
          <cell r="AD174"/>
          <cell r="AF174"/>
          <cell r="AN174"/>
          <cell r="AR174"/>
          <cell r="AS174"/>
          <cell r="AZ174"/>
          <cell r="BB174"/>
          <cell r="BC174"/>
          <cell r="BE174" t="b">
            <v>0</v>
          </cell>
          <cell r="BM174"/>
          <cell r="BO174" t="str">
            <v>06/12/17 - JB - Change completed anything outstanding is linked to XRN4510
30/10/17 DC Emails from Andy Simpson and Alex Stuart regarding this change.  The work was completed as part of CR135 but the costs were not requested by the ChMC. Therefore the co</v>
          </cell>
          <cell r="BQ174"/>
          <cell r="BS174"/>
          <cell r="BU174"/>
          <cell r="BW174"/>
          <cell r="BX174"/>
          <cell r="BY174">
            <v>1</v>
          </cell>
          <cell r="BZ174" t="str">
            <v>UKLP IADBI135</v>
          </cell>
          <cell r="CA174" t="str">
            <v>R &amp; N</v>
          </cell>
          <cell r="CB174"/>
          <cell r="CC174" t="str">
            <v>Project Delivery</v>
          </cell>
          <cell r="CD174" t="str">
            <v>ISU</v>
          </cell>
          <cell r="CE174" t="str">
            <v>Other</v>
          </cell>
          <cell r="CF174" t="str">
            <v>31-100days</v>
          </cell>
          <cell r="CG174" t="b">
            <v>0</v>
          </cell>
          <cell r="CH174"/>
          <cell r="CJ174" t="b">
            <v>0</v>
          </cell>
          <cell r="CK174" t="b">
            <v>0</v>
          </cell>
          <cell r="CL174" t="b">
            <v>0</v>
          </cell>
          <cell r="CM174"/>
          <cell r="CO174"/>
          <cell r="CP174"/>
          <cell r="CQ174" t="b">
            <v>0</v>
          </cell>
          <cell r="CR174" t="b">
            <v>0</v>
          </cell>
          <cell r="CS174" t="str">
            <v>Customer and Consumer</v>
          </cell>
          <cell r="CT174"/>
          <cell r="CU174"/>
          <cell r="CV174"/>
          <cell r="CW174"/>
          <cell r="CX174" t="b">
            <v>0</v>
          </cell>
          <cell r="CY174" t="b">
            <v>0</v>
          </cell>
          <cell r="CZ174" t="b">
            <v>0</v>
          </cell>
          <cell r="DA174" t="b">
            <v>0</v>
          </cell>
          <cell r="DB174"/>
          <cell r="DC174"/>
          <cell r="DD174"/>
          <cell r="DE174" t="b">
            <v>0</v>
          </cell>
          <cell r="DF174" t="b">
            <v>0</v>
          </cell>
        </row>
        <row r="175">
          <cell r="A175" t="str">
            <v>4515</v>
          </cell>
          <cell r="B175" t="str">
            <v>Inclusion of SAP ISU rejection information into SAP BW</v>
          </cell>
          <cell r="C175" t="str">
            <v>12. CCR/Closedown document in progress</v>
          </cell>
          <cell r="D175">
            <v>43091</v>
          </cell>
          <cell r="E175" t="str">
            <v>CO-RCVD 25/10/2017
Moved from CO-RCVD to 2.2 Awaiting ME/BICC HLE Quote 09/11/2017
11. Change In Delivery
12. CCR/Closedown document in progress</v>
          </cell>
          <cell r="F175" t="str">
            <v>Inclusion of all SAP ISU rejection Information into SAP BW with generation of the following SAP BW reports: 1- Monthly Rejection summary report showing volumes of rejections with ability to view by Incumbent and Incoming Supplier (separate tabs). 2- Month</v>
          </cell>
          <cell r="G175" t="b">
            <v>0</v>
          </cell>
          <cell r="H175"/>
          <cell r="I175">
            <v>43033</v>
          </cell>
          <cell r="K175">
            <v>43159</v>
          </cell>
          <cell r="L175" t="b">
            <v>0</v>
          </cell>
          <cell r="M175"/>
          <cell r="N175"/>
          <cell r="O175"/>
          <cell r="P175" t="str">
            <v>Steve Concannon</v>
          </cell>
          <cell r="Q175" t="str">
            <v>ICAF 25/10/2017</v>
          </cell>
          <cell r="R175" t="str">
            <v>Andy Miller / Dave Turpin</v>
          </cell>
          <cell r="S175" t="str">
            <v>Donna Johnson</v>
          </cell>
          <cell r="T175" t="str">
            <v>CR (Internal)</v>
          </cell>
          <cell r="U175" t="str">
            <v>LIVE</v>
          </cell>
          <cell r="V175" t="b">
            <v>0</v>
          </cell>
          <cell r="X175"/>
          <cell r="AD175"/>
          <cell r="AF175"/>
          <cell r="AN175"/>
          <cell r="AR175"/>
          <cell r="AS175"/>
          <cell r="AZ175"/>
          <cell r="BB175"/>
          <cell r="BC175"/>
          <cell r="BE175" t="b">
            <v>0</v>
          </cell>
          <cell r="BH175">
            <v>43154</v>
          </cell>
          <cell r="BI175">
            <v>43154</v>
          </cell>
          <cell r="BM175"/>
          <cell r="BO175" t="str">
            <v>04/04/2018 DC I have sent an email to Steve Concannon requesting confirmation that the data platform will be responsible for the costs of this change. It was confirmed at ICAF that Xoserve will be funding this change.
29/03/18 - Julie B - Karen requestin</v>
          </cell>
          <cell r="BQ175"/>
          <cell r="BS175"/>
          <cell r="BU175"/>
          <cell r="BW175"/>
          <cell r="BX175"/>
          <cell r="BY175">
            <v>50</v>
          </cell>
          <cell r="BZ175"/>
          <cell r="CA175" t="str">
            <v>Data Office</v>
          </cell>
          <cell r="CB175" t="str">
            <v>XO3582</v>
          </cell>
          <cell r="CC175" t="str">
            <v>ME</v>
          </cell>
          <cell r="CD175" t="str">
            <v>BW</v>
          </cell>
          <cell r="CE175" t="str">
            <v>Other</v>
          </cell>
          <cell r="CF175" t="str">
            <v>0-30days</v>
          </cell>
          <cell r="CG175" t="b">
            <v>0</v>
          </cell>
          <cell r="CH175"/>
          <cell r="CJ175" t="b">
            <v>0</v>
          </cell>
          <cell r="CK175" t="b">
            <v>0</v>
          </cell>
          <cell r="CL175" t="b">
            <v>0</v>
          </cell>
          <cell r="CM175"/>
          <cell r="CO175"/>
          <cell r="CP175"/>
          <cell r="CQ175" t="b">
            <v>0</v>
          </cell>
          <cell r="CR175" t="b">
            <v>0</v>
          </cell>
          <cell r="CS175"/>
          <cell r="CT175"/>
          <cell r="CU175"/>
          <cell r="CV175" t="str">
            <v>Xoserve Internal CR (business improvement initiative)</v>
          </cell>
          <cell r="CW175" t="str">
            <v>Xoserve Only</v>
          </cell>
          <cell r="CX175" t="b">
            <v>0</v>
          </cell>
          <cell r="CY175" t="b">
            <v>0</v>
          </cell>
          <cell r="CZ175" t="b">
            <v>0</v>
          </cell>
          <cell r="DA175" t="b">
            <v>1</v>
          </cell>
          <cell r="DB175" t="str">
            <v>Service Area 23: Internal</v>
          </cell>
          <cell r="DC175" t="str">
            <v>None (Xoserve internal initiative)</v>
          </cell>
          <cell r="DD175" t="str">
            <v>Low</v>
          </cell>
          <cell r="DE175" t="b">
            <v>0</v>
          </cell>
          <cell r="DF175" t="b">
            <v>0</v>
          </cell>
        </row>
        <row r="176">
          <cell r="A176" t="str">
            <v>COR2734</v>
          </cell>
          <cell r="B176" t="str">
            <v>Provision of DN Ratchet Charge Reports</v>
          </cell>
          <cell r="C176" t="str">
            <v>100. Change Completed</v>
          </cell>
          <cell r="D176">
            <v>41394</v>
          </cell>
          <cell r="E176" t="str">
            <v>CO RCVD 10/08/2012,EQ PROD 17/08/2012,BE SENT 18/10/2012, CA RCVD 14/11/2012,SN PROD 14/11/2012,SN SENT 27/11/2012,PD PROD 27/11/2012,PD IMPD 21/01/2013,PD SENT 24/04/2013,PD CLSD 30/04/2013</v>
          </cell>
          <cell r="F176" t="str">
            <v>Currently DNs have no visibility of Ratchet charges prior to their being invoiced to allow for cash flow planning. There is also no detailed information provided to support the invoices that identify the meter points to which the ratchet charges were appl</v>
          </cell>
          <cell r="G176" t="b">
            <v>0</v>
          </cell>
          <cell r="H176"/>
          <cell r="I176">
            <v>41131</v>
          </cell>
          <cell r="J176">
            <v>41145</v>
          </cell>
          <cell r="L176" t="b">
            <v>0</v>
          </cell>
          <cell r="M176" t="str">
            <v>ADN</v>
          </cell>
          <cell r="N176"/>
          <cell r="O176" t="str">
            <v>Joanna Ferguson</v>
          </cell>
          <cell r="P176" t="str">
            <v>Joanna Ferguson</v>
          </cell>
          <cell r="Q176" t="str">
            <v>Workload Meeting 15/08/12</v>
          </cell>
          <cell r="R176"/>
          <cell r="S176" t="str">
            <v>Lorraine Cave</v>
          </cell>
          <cell r="T176" t="str">
            <v>CO</v>
          </cell>
          <cell r="U176" t="str">
            <v>COMPLETE</v>
          </cell>
          <cell r="V176" t="b">
            <v>1</v>
          </cell>
          <cell r="W176">
            <v>41394</v>
          </cell>
          <cell r="X176" t="str">
            <v>Darran Dredge / Jean Lester</v>
          </cell>
          <cell r="Y176">
            <v>41138</v>
          </cell>
          <cell r="AD176"/>
          <cell r="AF176" t="str">
            <v>PROD</v>
          </cell>
          <cell r="AG176">
            <v>41138</v>
          </cell>
          <cell r="AH176">
            <v>41212</v>
          </cell>
          <cell r="AI176">
            <v>41226</v>
          </cell>
          <cell r="AK176">
            <v>41201</v>
          </cell>
          <cell r="AM176">
            <v>41200</v>
          </cell>
          <cell r="AN176" t="str">
            <v>Pre Sanction Meeting 16/10/12</v>
          </cell>
          <cell r="AR176"/>
          <cell r="AS176" t="str">
            <v>SENT</v>
          </cell>
          <cell r="AT176">
            <v>41200</v>
          </cell>
          <cell r="AU176">
            <v>41227</v>
          </cell>
          <cell r="AV176">
            <v>41241</v>
          </cell>
          <cell r="AW176">
            <v>41240</v>
          </cell>
          <cell r="AX176">
            <v>41240</v>
          </cell>
          <cell r="AZ176"/>
          <cell r="BA176">
            <v>41240</v>
          </cell>
          <cell r="BB176"/>
          <cell r="BC176" t="str">
            <v>SENT</v>
          </cell>
          <cell r="BD176">
            <v>41240</v>
          </cell>
          <cell r="BE176" t="b">
            <v>0</v>
          </cell>
          <cell r="BF176">
            <v>3</v>
          </cell>
          <cell r="BI176">
            <v>41292</v>
          </cell>
          <cell r="BJ176">
            <v>41388</v>
          </cell>
          <cell r="BK176">
            <v>41388</v>
          </cell>
          <cell r="BM176" t="str">
            <v>CLSD</v>
          </cell>
          <cell r="BN176">
            <v>41394</v>
          </cell>
          <cell r="BO176" t="str">
            <v>12/10/12 KB - Update provided by Darran Dredge "no EQR required as agreed with Joanna Ferguson but a BER will be produced.  Planned date for BER is 19/10/12"
03/09/12 KB - This piece of work can be handled as a small internal change and therefore won't fo</v>
          </cell>
          <cell r="BQ176"/>
          <cell r="BS176"/>
          <cell r="BU176"/>
          <cell r="BW176"/>
          <cell r="BX176"/>
          <cell r="BZ176"/>
          <cell r="CA176"/>
          <cell r="CB176"/>
          <cell r="CC176"/>
          <cell r="CD176"/>
          <cell r="CE176"/>
          <cell r="CF176"/>
          <cell r="CG176" t="b">
            <v>0</v>
          </cell>
          <cell r="CH176"/>
          <cell r="CJ176" t="b">
            <v>0</v>
          </cell>
          <cell r="CK176" t="b">
            <v>0</v>
          </cell>
          <cell r="CL176" t="b">
            <v>0</v>
          </cell>
          <cell r="CM176"/>
          <cell r="CO176"/>
          <cell r="CP176"/>
          <cell r="CQ176" t="b">
            <v>0</v>
          </cell>
          <cell r="CR176" t="b">
            <v>0</v>
          </cell>
          <cell r="CS176"/>
          <cell r="CT176"/>
          <cell r="CU176"/>
          <cell r="CV176"/>
          <cell r="CW176"/>
          <cell r="CX176" t="b">
            <v>0</v>
          </cell>
          <cell r="CY176" t="b">
            <v>0</v>
          </cell>
          <cell r="CZ176" t="b">
            <v>0</v>
          </cell>
          <cell r="DA176" t="b">
            <v>0</v>
          </cell>
          <cell r="DB176"/>
          <cell r="DC176"/>
          <cell r="DD176"/>
          <cell r="DE176" t="b">
            <v>0</v>
          </cell>
          <cell r="DF176" t="b">
            <v>0</v>
          </cell>
        </row>
        <row r="177">
          <cell r="A177" t="str">
            <v>4606</v>
          </cell>
          <cell r="B177" t="str">
            <v>UNC Modification 0636A - Updating the parameters for the NTS Optional Commodity Charge</v>
          </cell>
          <cell r="C177" t="str">
            <v>0. ROM In-Progress</v>
          </cell>
          <cell r="D177">
            <v>43146</v>
          </cell>
          <cell r="E177" t="str">
            <v>0. ROM In-Progress</v>
          </cell>
          <cell r="F177" t="str">
            <v>SPAA CP 17/379 introduces a solution to distribute to Suppliers the unallocated payments associated with unidentified prepayment transactions. The solution requires a report from the CDSP which gives the market share of specified Suppliers with prepayment</v>
          </cell>
          <cell r="G177" t="b">
            <v>0</v>
          </cell>
          <cell r="H177"/>
          <cell r="I177">
            <v>43146</v>
          </cell>
          <cell r="K177">
            <v>43160</v>
          </cell>
          <cell r="L177" t="b">
            <v>0</v>
          </cell>
          <cell r="M177"/>
          <cell r="N177"/>
          <cell r="O177" t="str">
            <v>Nick Wye</v>
          </cell>
          <cell r="P177" t="str">
            <v>Nick Wye</v>
          </cell>
          <cell r="Q177"/>
          <cell r="R177"/>
          <cell r="S177" t="str">
            <v>Murray Thomson</v>
          </cell>
          <cell r="T177" t="str">
            <v>CP</v>
          </cell>
          <cell r="U177" t="str">
            <v>LIVE</v>
          </cell>
          <cell r="V177" t="b">
            <v>0</v>
          </cell>
          <cell r="X177"/>
          <cell r="AD177"/>
          <cell r="AF177"/>
          <cell r="AN177"/>
          <cell r="AR177"/>
          <cell r="AS177"/>
          <cell r="AZ177"/>
          <cell r="BB177"/>
          <cell r="BC177"/>
          <cell r="BE177" t="b">
            <v>0</v>
          </cell>
          <cell r="BH177">
            <v>43160</v>
          </cell>
          <cell r="BM177"/>
          <cell r="BO177" t="str">
            <v>19/02/2018 DC update: ROM submitted to PO 15/02.  JB has sent the XRN number to Muray/Paul, this will go to ICAF for info only. I have added the response date of 1/3/2018.</v>
          </cell>
          <cell r="BQ177"/>
          <cell r="BS177"/>
          <cell r="BU177"/>
          <cell r="BW177"/>
          <cell r="BX177"/>
          <cell r="BY177">
            <v>0</v>
          </cell>
          <cell r="BZ177"/>
          <cell r="CA177" t="str">
            <v>Data Office</v>
          </cell>
          <cell r="CB177"/>
          <cell r="CC177" t="str">
            <v>Project Delivery</v>
          </cell>
          <cell r="CD177"/>
          <cell r="CE177"/>
          <cell r="CF177"/>
          <cell r="CG177" t="b">
            <v>0</v>
          </cell>
          <cell r="CH177"/>
          <cell r="CJ177" t="b">
            <v>0</v>
          </cell>
          <cell r="CK177" t="b">
            <v>0</v>
          </cell>
          <cell r="CL177" t="b">
            <v>0</v>
          </cell>
          <cell r="CM177"/>
          <cell r="CN177">
            <v>0</v>
          </cell>
          <cell r="CO177"/>
          <cell r="CP177"/>
          <cell r="CQ177" t="b">
            <v>0</v>
          </cell>
          <cell r="CR177" t="b">
            <v>0</v>
          </cell>
          <cell r="CS177"/>
          <cell r="CT177"/>
          <cell r="CU177"/>
          <cell r="CV177"/>
          <cell r="CW177"/>
          <cell r="CX177" t="b">
            <v>0</v>
          </cell>
          <cell r="CY177" t="b">
            <v>0</v>
          </cell>
          <cell r="CZ177" t="b">
            <v>0</v>
          </cell>
          <cell r="DA177" t="b">
            <v>0</v>
          </cell>
          <cell r="DB177"/>
          <cell r="DC177"/>
          <cell r="DD177"/>
          <cell r="DE177" t="b">
            <v>0</v>
          </cell>
          <cell r="DF177" t="b">
            <v>0</v>
          </cell>
        </row>
        <row r="178">
          <cell r="A178" t="str">
            <v>4609</v>
          </cell>
          <cell r="B178" t="str">
            <v>Change to CSEP Creation Effective From Date</v>
          </cell>
          <cell r="C178" t="str">
            <v>2.2. Awaiting ME/BICC HLE Quote</v>
          </cell>
          <cell r="D178">
            <v>43173</v>
          </cell>
          <cell r="E178" t="str">
            <v>1. Awaiting ICAF Assignment
2.1. Start-Up Approach In Progress
2.2. Awaiting ME/BICC HLE Quote</v>
          </cell>
          <cell r="F178"/>
          <cell r="G178" t="b">
            <v>0</v>
          </cell>
          <cell r="H178"/>
          <cell r="I178">
            <v>43151</v>
          </cell>
          <cell r="K178">
            <v>43251</v>
          </cell>
          <cell r="L178" t="b">
            <v>0</v>
          </cell>
          <cell r="M178"/>
          <cell r="N178"/>
          <cell r="O178"/>
          <cell r="P178" t="str">
            <v>Mike Payley</v>
          </cell>
          <cell r="Q178"/>
          <cell r="R178" t="str">
            <v>Sat Kalsi</v>
          </cell>
          <cell r="S178" t="str">
            <v>Donna Johnson</v>
          </cell>
          <cell r="T178" t="str">
            <v>CR (Internal)</v>
          </cell>
          <cell r="U178" t="str">
            <v>LIVE</v>
          </cell>
          <cell r="V178" t="b">
            <v>0</v>
          </cell>
          <cell r="X178"/>
          <cell r="AD178"/>
          <cell r="AF178"/>
          <cell r="AN178"/>
          <cell r="AR178"/>
          <cell r="AS178"/>
          <cell r="AZ178"/>
          <cell r="BB178"/>
          <cell r="BC178"/>
          <cell r="BE178" t="b">
            <v>0</v>
          </cell>
          <cell r="BM178"/>
          <cell r="BO178" t="str">
            <v>06/04/18 AC - HLE to start on the 18th April 
29/03/18 Julie B - HLE due to start 11th April 18.
23/03/18 AC- HLE yet to start. 
16/03/18 AC - HLE starting 11th April, Gathering requirement meeting 26th March. 
14/03/2018 DC This change is in two parts,</v>
          </cell>
          <cell r="BQ178"/>
          <cell r="BS178"/>
          <cell r="BU178"/>
          <cell r="BW178"/>
          <cell r="BX178"/>
          <cell r="BY178">
            <v>4</v>
          </cell>
          <cell r="BZ178"/>
          <cell r="CA178" t="str">
            <v>Other</v>
          </cell>
          <cell r="CB178" t="str">
            <v>XO3668</v>
          </cell>
          <cell r="CC178" t="str">
            <v>ME</v>
          </cell>
          <cell r="CD178" t="str">
            <v>ISU</v>
          </cell>
          <cell r="CE178" t="str">
            <v>Invoicing</v>
          </cell>
          <cell r="CF178" t="str">
            <v>30-60 days</v>
          </cell>
          <cell r="CG178" t="b">
            <v>1</v>
          </cell>
          <cell r="CH178" t="str">
            <v>Xoserve</v>
          </cell>
          <cell r="CI178">
            <v>43251</v>
          </cell>
          <cell r="CJ178" t="b">
            <v>0</v>
          </cell>
          <cell r="CK178" t="b">
            <v>0</v>
          </cell>
          <cell r="CL178" t="b">
            <v>0</v>
          </cell>
          <cell r="CM178"/>
          <cell r="CN178">
            <v>0</v>
          </cell>
          <cell r="CO178"/>
          <cell r="CP178" t="str">
            <v>Medium</v>
          </cell>
          <cell r="CQ178" t="b">
            <v>0</v>
          </cell>
          <cell r="CR178" t="b">
            <v>0</v>
          </cell>
          <cell r="CS178"/>
          <cell r="CT178" t="str">
            <v>Monthly</v>
          </cell>
          <cell r="CU178" t="str">
            <v>One</v>
          </cell>
          <cell r="CV178" t="str">
            <v>Xoserve Internal CR (business improvement initiative)</v>
          </cell>
          <cell r="CW178" t="str">
            <v>Multiple Market Participants</v>
          </cell>
          <cell r="CX178" t="b">
            <v>1</v>
          </cell>
          <cell r="CY178" t="b">
            <v>0</v>
          </cell>
          <cell r="CZ178" t="b">
            <v>0</v>
          </cell>
          <cell r="DA178" t="b">
            <v>0</v>
          </cell>
          <cell r="DB178" t="str">
            <v>Service Area 23: Internal</v>
          </cell>
          <cell r="DC178" t="str">
            <v>Two to Five</v>
          </cell>
          <cell r="DD178" t="str">
            <v>Medium</v>
          </cell>
          <cell r="DE178" t="b">
            <v>0</v>
          </cell>
          <cell r="DF178" t="b">
            <v>0</v>
          </cell>
        </row>
        <row r="179">
          <cell r="A179" t="str">
            <v>4610</v>
          </cell>
          <cell r="B179" t="str">
            <v>ASR Request - Reporting to SPAA Secretariat in Support of SPAA Schedule 25 – Management of Prepayment Activities</v>
          </cell>
          <cell r="C179" t="str">
            <v>2.1. Start-Up Approach In Progress</v>
          </cell>
          <cell r="D179">
            <v>43152</v>
          </cell>
          <cell r="E179" t="str">
            <v>1. Awaiting ICAF Assignment
2.1. Start-Up Approach In Progress</v>
          </cell>
          <cell r="F179" t="str">
            <v>SPAA CP 17/379 introduces a solution to distribute to Suppliers the unallocated payments associated with unidentified prepayment transactions. The solution requires a report from the CDSP which gives the market share of specified Suppliers with prepayment</v>
          </cell>
          <cell r="G179" t="b">
            <v>0</v>
          </cell>
          <cell r="H179"/>
          <cell r="I179">
            <v>43151</v>
          </cell>
          <cell r="K179">
            <v>43191</v>
          </cell>
          <cell r="L179" t="b">
            <v>0</v>
          </cell>
          <cell r="M179"/>
          <cell r="N179"/>
          <cell r="O179"/>
          <cell r="P179" t="str">
            <v>Greg Causon</v>
          </cell>
          <cell r="Q179"/>
          <cell r="R179" t="str">
            <v>Emma Smith</v>
          </cell>
          <cell r="S179" t="str">
            <v>Harfan Ahmed</v>
          </cell>
          <cell r="T179" t="str">
            <v>CR (ASR)</v>
          </cell>
          <cell r="U179" t="str">
            <v>LIVE</v>
          </cell>
          <cell r="V179" t="b">
            <v>0</v>
          </cell>
          <cell r="X179"/>
          <cell r="AD179"/>
          <cell r="AF179"/>
          <cell r="AN179"/>
          <cell r="AR179"/>
          <cell r="AS179"/>
          <cell r="AZ179"/>
          <cell r="BB179"/>
          <cell r="BC179"/>
          <cell r="BE179" t="b">
            <v>0</v>
          </cell>
          <cell r="BM179"/>
          <cell r="BO179" t="str">
            <v>06/04/18 AC- Update from Mike- waiting on industry confirmation. Mike will update when he has confirmation. Hopefully by the 16th April. 
04/04/18 DC sent an email to Mike Orsler requesting an update.
29./03/18 Julie B - Deb to chase Mike for update
16/</v>
          </cell>
          <cell r="BQ179"/>
          <cell r="BS179"/>
          <cell r="BU179"/>
          <cell r="BW179"/>
          <cell r="BX179"/>
          <cell r="BZ179"/>
          <cell r="CA179" t="str">
            <v>Data Office</v>
          </cell>
          <cell r="CB179"/>
          <cell r="CC179" t="str">
            <v>Project Delivery</v>
          </cell>
          <cell r="CD179" t="str">
            <v>BW</v>
          </cell>
          <cell r="CE179" t="str">
            <v>SPA</v>
          </cell>
          <cell r="CF179" t="str">
            <v>60-100 days</v>
          </cell>
          <cell r="CG179" t="b">
            <v>0</v>
          </cell>
          <cell r="CH179"/>
          <cell r="CJ179" t="b">
            <v>0</v>
          </cell>
          <cell r="CK179" t="b">
            <v>0</v>
          </cell>
          <cell r="CL179" t="b">
            <v>0</v>
          </cell>
          <cell r="CM179"/>
          <cell r="CN179">
            <v>0</v>
          </cell>
          <cell r="CO179"/>
          <cell r="CP179"/>
          <cell r="CQ179" t="b">
            <v>0</v>
          </cell>
          <cell r="CR179" t="b">
            <v>0</v>
          </cell>
          <cell r="CS179"/>
          <cell r="CT179"/>
          <cell r="CU179"/>
          <cell r="CV179" t="str">
            <v>Additional or 3rd Party Service Request</v>
          </cell>
          <cell r="CW179" t="str">
            <v>Multiple Market Participants</v>
          </cell>
          <cell r="CX179" t="b">
            <v>1</v>
          </cell>
          <cell r="CY179" t="b">
            <v>0</v>
          </cell>
          <cell r="CZ179" t="b">
            <v>0</v>
          </cell>
          <cell r="DA179" t="b">
            <v>0</v>
          </cell>
          <cell r="DB179" t="str">
            <v>Service Area 23: Internal</v>
          </cell>
          <cell r="DC179" t="str">
            <v>One</v>
          </cell>
          <cell r="DD179" t="str">
            <v>Low</v>
          </cell>
          <cell r="DE179" t="b">
            <v>0</v>
          </cell>
          <cell r="DF179" t="b">
            <v>0</v>
          </cell>
        </row>
        <row r="180">
          <cell r="A180" t="str">
            <v>4611</v>
          </cell>
          <cell r="B180" t="str">
            <v>Replacement/Upgrade of Demand Estimation Systems and Processes</v>
          </cell>
          <cell r="C180" t="str">
            <v>7. BER/Business Case In Progress</v>
          </cell>
          <cell r="D180">
            <v>43194</v>
          </cell>
          <cell r="E180" t="str">
            <v>1. Awaiting ICAF Assignment
2.1. Start-Up Approach In Progress
7. BER/Business Case In Progress</v>
          </cell>
          <cell r="F180" t="str">
            <v>The Demand Estimation (DE) Team currently uses a number of specialist software packages, including SAS, Fortran, Genstat and Paradox.  Some are becoming outdated, e.g. Paradox does not work with Office 10, so the team has to retain un-transformed equipmen</v>
          </cell>
          <cell r="G180" t="b">
            <v>0</v>
          </cell>
          <cell r="H180"/>
          <cell r="I180">
            <v>43151</v>
          </cell>
          <cell r="K180">
            <v>43525</v>
          </cell>
          <cell r="L180" t="b">
            <v>0</v>
          </cell>
          <cell r="M180"/>
          <cell r="N180"/>
          <cell r="O180"/>
          <cell r="P180" t="str">
            <v>Fiona Cottam</v>
          </cell>
          <cell r="Q180"/>
          <cell r="R180" t="str">
            <v>Sandra Simpson</v>
          </cell>
          <cell r="S180" t="str">
            <v>Emma Rose</v>
          </cell>
          <cell r="T180" t="str">
            <v>CR (Internal)</v>
          </cell>
          <cell r="U180" t="str">
            <v>LIVE</v>
          </cell>
          <cell r="V180" t="b">
            <v>0</v>
          </cell>
          <cell r="X180"/>
          <cell r="AD180"/>
          <cell r="AF180"/>
          <cell r="AN180"/>
          <cell r="AR180"/>
          <cell r="AS180"/>
          <cell r="AZ180"/>
          <cell r="BB180"/>
          <cell r="BC180"/>
          <cell r="BE180" t="b">
            <v>0</v>
          </cell>
          <cell r="BH180">
            <v>43159</v>
          </cell>
          <cell r="BM180"/>
          <cell r="BO180" t="str">
            <v>04/04/2018 DC I have moved the status to BER in progress as the PAT Tool had been recevied.
29/03/18 Julie B - PAT / RACI received
21/02/2018 DC Assigned to Data Plaform but with project help from Emma Rose. WBS codes have been requested.
20/02/2018 DC C</v>
          </cell>
          <cell r="BQ180"/>
          <cell r="BS180"/>
          <cell r="BU180"/>
          <cell r="BW180"/>
          <cell r="BX180"/>
          <cell r="BZ180"/>
          <cell r="CA180" t="str">
            <v>Data Office</v>
          </cell>
          <cell r="CB180"/>
          <cell r="CC180" t="str">
            <v>Project Delivery</v>
          </cell>
          <cell r="CD180" t="str">
            <v>Other</v>
          </cell>
          <cell r="CE180" t="str">
            <v>Other</v>
          </cell>
          <cell r="CF180" t="str">
            <v>60-100 days</v>
          </cell>
          <cell r="CG180" t="b">
            <v>0</v>
          </cell>
          <cell r="CH180"/>
          <cell r="CJ180" t="b">
            <v>0</v>
          </cell>
          <cell r="CK180" t="b">
            <v>0</v>
          </cell>
          <cell r="CL180" t="b">
            <v>0</v>
          </cell>
          <cell r="CM180"/>
          <cell r="CN180">
            <v>0</v>
          </cell>
          <cell r="CO180"/>
          <cell r="CP180"/>
          <cell r="CQ180" t="b">
            <v>0</v>
          </cell>
          <cell r="CR180" t="b">
            <v>0</v>
          </cell>
          <cell r="CS180"/>
          <cell r="CT180"/>
          <cell r="CU180"/>
          <cell r="CV180" t="str">
            <v>Xoserve Internal CR (business improvement initiative)</v>
          </cell>
          <cell r="CW180" t="str">
            <v>All UK Gas Market Participants</v>
          </cell>
          <cell r="CX180" t="b">
            <v>1</v>
          </cell>
          <cell r="CY180" t="b">
            <v>0</v>
          </cell>
          <cell r="CZ180" t="b">
            <v>0</v>
          </cell>
          <cell r="DA180" t="b">
            <v>1</v>
          </cell>
          <cell r="DB180" t="str">
            <v>Service Area 23: Internal</v>
          </cell>
          <cell r="DC180" t="str">
            <v>None (Xoserve internal initiative)</v>
          </cell>
          <cell r="DD180" t="str">
            <v>Medium</v>
          </cell>
          <cell r="DE180" t="b">
            <v>0</v>
          </cell>
          <cell r="DF180" t="b">
            <v>0</v>
          </cell>
        </row>
        <row r="181">
          <cell r="A181" t="str">
            <v>COR3771</v>
          </cell>
          <cell r="B181" t="str">
            <v>Monthly Report of Gas Safety Regulations records with Meters Removed</v>
          </cell>
          <cell r="C181" t="str">
            <v>99. Change Cancelled</v>
          </cell>
          <cell r="D181">
            <v>42612</v>
          </cell>
          <cell r="E181" t="str">
            <v>CO-RCVD 19/08/15
EQ-PROD 01/09/15
EQ-SENT 13/10/15
BE-PNDG 20/10/15
BE-PROD 20/10/15
BE-SENT 06/11/15
CA-RCVD 17/11/15
SN-PROD 01/12/15
PD-PROD 01/12/15
PD-SENT 22/08/16
PD-CLSD 30/08/16</v>
          </cell>
          <cell r="F181" t="str">
            <v>Change information: A report is required on a monthly basis (the first week of every month) showing the numbers of meters removed from DN Link with or without a supplier.  The report should cover all meters removed.</v>
          </cell>
          <cell r="G181" t="b">
            <v>0</v>
          </cell>
          <cell r="H181"/>
          <cell r="I181">
            <v>42223</v>
          </cell>
          <cell r="J181">
            <v>42248</v>
          </cell>
          <cell r="L181" t="b">
            <v>0</v>
          </cell>
          <cell r="M181" t="str">
            <v>NNW</v>
          </cell>
          <cell r="N181" t="str">
            <v>SGN</v>
          </cell>
          <cell r="O181" t="str">
            <v>Colin Thomson</v>
          </cell>
          <cell r="P181" t="str">
            <v>Colin Thomson</v>
          </cell>
          <cell r="Q181" t="str">
            <v>ICAF - 19/08/15
Pre-Sanction - 03/11/15</v>
          </cell>
          <cell r="R181" t="str">
            <v>Matt Smith</v>
          </cell>
          <cell r="S181" t="str">
            <v>Darran Dredge</v>
          </cell>
          <cell r="T181" t="str">
            <v>CO</v>
          </cell>
          <cell r="U181" t="str">
            <v>CLOSED</v>
          </cell>
          <cell r="V181" t="b">
            <v>1</v>
          </cell>
          <cell r="W181">
            <v>42642</v>
          </cell>
          <cell r="X181" t="str">
            <v>Matt Smith/ Lorraine Cave</v>
          </cell>
          <cell r="Y181">
            <v>42248</v>
          </cell>
          <cell r="Z181">
            <v>42290</v>
          </cell>
          <cell r="AA181">
            <v>42290</v>
          </cell>
          <cell r="AB181">
            <v>42290</v>
          </cell>
          <cell r="AD181"/>
          <cell r="AE181">
            <v>42382</v>
          </cell>
          <cell r="AF181" t="str">
            <v>SENT</v>
          </cell>
          <cell r="AG181">
            <v>42290</v>
          </cell>
          <cell r="AH181">
            <v>42297</v>
          </cell>
          <cell r="AJ181">
            <v>42304</v>
          </cell>
          <cell r="AK181">
            <v>42306</v>
          </cell>
          <cell r="AL181">
            <v>42314</v>
          </cell>
          <cell r="AM181">
            <v>42314</v>
          </cell>
          <cell r="AN181" t="str">
            <v>Pre-sanction 03.11.15 - Lorraine Cave</v>
          </cell>
          <cell r="AO181">
            <v>42406</v>
          </cell>
          <cell r="AP181">
            <v>1231</v>
          </cell>
          <cell r="AR181"/>
          <cell r="AS181" t="str">
            <v>SENT</v>
          </cell>
          <cell r="AT181">
            <v>42314</v>
          </cell>
          <cell r="AU181">
            <v>42325</v>
          </cell>
          <cell r="AV181">
            <v>42339</v>
          </cell>
          <cell r="AW181">
            <v>42339</v>
          </cell>
          <cell r="AZ181"/>
          <cell r="BB181"/>
          <cell r="BC181"/>
          <cell r="BE181" t="b">
            <v>0</v>
          </cell>
          <cell r="BF181">
            <v>5</v>
          </cell>
          <cell r="BI181">
            <v>42345</v>
          </cell>
          <cell r="BJ181">
            <v>42597</v>
          </cell>
          <cell r="BK181">
            <v>42604</v>
          </cell>
          <cell r="BL181">
            <v>42632</v>
          </cell>
          <cell r="BM181" t="str">
            <v>CLSD</v>
          </cell>
          <cell r="BN181">
            <v>42612</v>
          </cell>
          <cell r="BO181" t="str">
            <v>30/08/16 : Approved CCN now recived from Hilary chapman. CM will chase up on the ECF. To close down as closed project.
26/08/16: Cm Hilary Chapman approved via email the CCN but we need the actual CCN document update I have email Hilary back for this.
22</v>
          </cell>
          <cell r="BQ181"/>
          <cell r="BS181"/>
          <cell r="BU181"/>
          <cell r="BW181"/>
          <cell r="BX181" t="str">
            <v>Low</v>
          </cell>
          <cell r="BZ181"/>
          <cell r="CA181"/>
          <cell r="CB181"/>
          <cell r="CC181"/>
          <cell r="CD181"/>
          <cell r="CE181"/>
          <cell r="CF181"/>
          <cell r="CG181" t="b">
            <v>0</v>
          </cell>
          <cell r="CH181"/>
          <cell r="CJ181" t="b">
            <v>0</v>
          </cell>
          <cell r="CK181" t="b">
            <v>0</v>
          </cell>
          <cell r="CL181" t="b">
            <v>0</v>
          </cell>
          <cell r="CM181"/>
          <cell r="CO181"/>
          <cell r="CP181"/>
          <cell r="CQ181" t="b">
            <v>0</v>
          </cell>
          <cell r="CR181" t="b">
            <v>0</v>
          </cell>
          <cell r="CS181"/>
          <cell r="CT181"/>
          <cell r="CU181"/>
          <cell r="CV181"/>
          <cell r="CW181"/>
          <cell r="CX181" t="b">
            <v>0</v>
          </cell>
          <cell r="CY181" t="b">
            <v>0</v>
          </cell>
          <cell r="CZ181" t="b">
            <v>0</v>
          </cell>
          <cell r="DA181" t="b">
            <v>0</v>
          </cell>
          <cell r="DB181"/>
          <cell r="DC181"/>
          <cell r="DD181"/>
          <cell r="DE181" t="b">
            <v>0</v>
          </cell>
          <cell r="DF181" t="b">
            <v>0</v>
          </cell>
        </row>
        <row r="182">
          <cell r="A182" t="str">
            <v>COR3313</v>
          </cell>
          <cell r="B182" t="str">
            <v>Modify GSR Report Date Range</v>
          </cell>
          <cell r="C182" t="str">
            <v>100. Change Completed</v>
          </cell>
          <cell r="D182">
            <v>41975</v>
          </cell>
          <cell r="E182" t="str">
            <v>CO-RCVD 31/01/2014
EQ-SENT 12/02/2014
BE-RCVD 26/02/2014
BE-PROD 26/02/2014
BE-SENT 27/03/2014
CA-RCVD 11/04/2014
SN-PROD 11/04/2014
SN-SENT 24/04/2014
PD-PROD 24/04/2014
PD-IMPD 08/05/2014
PD-SENT 11/06/2014
PD-CLSD 02/12/2014</v>
          </cell>
          <cell r="F182" t="str">
            <v xml:space="preserve">When we request the GSR report we are required to specify a date range 
Currently,system functionality allows a maximum of 30 days for the date range of the GSR report and a minimum of 8 days
The request is that the range is changed to permit the minimum </v>
          </cell>
          <cell r="G182" t="b">
            <v>0</v>
          </cell>
          <cell r="H182"/>
          <cell r="I182">
            <v>41670</v>
          </cell>
          <cell r="J182">
            <v>41683</v>
          </cell>
          <cell r="L182" t="b">
            <v>0</v>
          </cell>
          <cell r="M182" t="str">
            <v>NNW</v>
          </cell>
          <cell r="N182" t="str">
            <v>NGD</v>
          </cell>
          <cell r="O182" t="str">
            <v>Ruth Thomas</v>
          </cell>
          <cell r="P182" t="str">
            <v>Alan Raper</v>
          </cell>
          <cell r="Q182" t="str">
            <v>ICAF 05/02/14</v>
          </cell>
          <cell r="R182" t="str">
            <v>Dave Ackers</v>
          </cell>
          <cell r="S182" t="str">
            <v>Lorraine Cave</v>
          </cell>
          <cell r="T182" t="str">
            <v>CO</v>
          </cell>
          <cell r="U182" t="str">
            <v>COMPLETE</v>
          </cell>
          <cell r="V182" t="b">
            <v>0</v>
          </cell>
          <cell r="W182">
            <v>42199</v>
          </cell>
          <cell r="X182" t="str">
            <v>Darran Dredge</v>
          </cell>
          <cell r="Y182">
            <v>41682</v>
          </cell>
          <cell r="Z182">
            <v>41682</v>
          </cell>
          <cell r="AB182">
            <v>41682</v>
          </cell>
          <cell r="AC182">
            <v>0</v>
          </cell>
          <cell r="AD182" t="str">
            <v>10 weeks</v>
          </cell>
          <cell r="AF182" t="str">
            <v>SENT</v>
          </cell>
          <cell r="AG182">
            <v>41682</v>
          </cell>
          <cell r="AH182">
            <v>41696</v>
          </cell>
          <cell r="AI182">
            <v>41709</v>
          </cell>
          <cell r="AJ182">
            <v>41709</v>
          </cell>
          <cell r="AK182">
            <v>41731</v>
          </cell>
          <cell r="AM182">
            <v>41725</v>
          </cell>
          <cell r="AN182" t="str">
            <v>Pre Sanction Meeting 25/03/14</v>
          </cell>
          <cell r="AP182">
            <v>3702</v>
          </cell>
          <cell r="AR182"/>
          <cell r="AS182" t="str">
            <v>SENT</v>
          </cell>
          <cell r="AT182">
            <v>41725</v>
          </cell>
          <cell r="AU182">
            <v>41740</v>
          </cell>
          <cell r="AV182">
            <v>41753</v>
          </cell>
          <cell r="AW182">
            <v>41753</v>
          </cell>
          <cell r="AX182">
            <v>41753</v>
          </cell>
          <cell r="AZ182"/>
          <cell r="BA182">
            <v>41753</v>
          </cell>
          <cell r="BB182"/>
          <cell r="BC182" t="str">
            <v>SENT</v>
          </cell>
          <cell r="BD182">
            <v>41753</v>
          </cell>
          <cell r="BE182" t="b">
            <v>0</v>
          </cell>
          <cell r="BF182">
            <v>5</v>
          </cell>
          <cell r="BH182">
            <v>41767</v>
          </cell>
          <cell r="BI182">
            <v>41767</v>
          </cell>
          <cell r="BK182">
            <v>41801</v>
          </cell>
          <cell r="BM182" t="str">
            <v>CLSD</v>
          </cell>
          <cell r="BN182">
            <v>41975</v>
          </cell>
          <cell r="BO182" t="str">
            <v>14/01/2015 AT - CCN RECEIVED ON THE 02/12/2014</v>
          </cell>
          <cell r="BQ182"/>
          <cell r="BS182"/>
          <cell r="BU182"/>
          <cell r="BW182"/>
          <cell r="BX182"/>
          <cell r="BZ182"/>
          <cell r="CA182"/>
          <cell r="CB182"/>
          <cell r="CC182"/>
          <cell r="CD182"/>
          <cell r="CE182"/>
          <cell r="CF182"/>
          <cell r="CG182" t="b">
            <v>0</v>
          </cell>
          <cell r="CH182"/>
          <cell r="CJ182" t="b">
            <v>0</v>
          </cell>
          <cell r="CK182" t="b">
            <v>0</v>
          </cell>
          <cell r="CL182" t="b">
            <v>0</v>
          </cell>
          <cell r="CM182"/>
          <cell r="CO182"/>
          <cell r="CP182"/>
          <cell r="CQ182" t="b">
            <v>0</v>
          </cell>
          <cell r="CR182" t="b">
            <v>0</v>
          </cell>
          <cell r="CS182"/>
          <cell r="CT182"/>
          <cell r="CU182"/>
          <cell r="CV182"/>
          <cell r="CW182"/>
          <cell r="CX182" t="b">
            <v>0</v>
          </cell>
          <cell r="CY182" t="b">
            <v>0</v>
          </cell>
          <cell r="CZ182" t="b">
            <v>0</v>
          </cell>
          <cell r="DA182" t="b">
            <v>0</v>
          </cell>
          <cell r="DB182"/>
          <cell r="DC182"/>
          <cell r="DD182"/>
          <cell r="DE182" t="b">
            <v>0</v>
          </cell>
          <cell r="DF182" t="b">
            <v>0</v>
          </cell>
        </row>
        <row r="183">
          <cell r="A183" t="str">
            <v>3538</v>
          </cell>
          <cell r="B183" t="str">
            <v>Upgrade and Expansion of EFT</v>
          </cell>
          <cell r="C183" t="str">
            <v>100. Change Completed</v>
          </cell>
          <cell r="D183">
            <v>43042</v>
          </cell>
          <cell r="E183" t="str">
            <v>CO-RCVD 21/01/2015
PD-IMPD 17/03/2017
PD-POPD 31/08/2017
PD-CLSD 03/11/2017
PD-CLSD changed to  100. Change Completed 08/11/17</v>
          </cell>
          <cell r="F183" t="str">
            <v>GlobalScape EFT was implemented in 2013 as the strategic solution for file transfers, replacing the legacy eXtended File Transfer Mechanism (XFTM) solution which had been in operation for 15 years.
Since this time, additional file transfer capability has</v>
          </cell>
          <cell r="G183" t="b">
            <v>0</v>
          </cell>
          <cell r="H183"/>
          <cell r="I183">
            <v>41985</v>
          </cell>
          <cell r="L183" t="b">
            <v>0</v>
          </cell>
          <cell r="M183"/>
          <cell r="N183"/>
          <cell r="O183"/>
          <cell r="P183" t="str">
            <v>Helen Pardoe</v>
          </cell>
          <cell r="Q183" t="str">
            <v>ICAF Meeting 21/01/15
Pre-Sanction 01/07/2017 - PIA</v>
          </cell>
          <cell r="R183" t="str">
            <v>Jane Rocky</v>
          </cell>
          <cell r="S183" t="str">
            <v>Helen Pardoe</v>
          </cell>
          <cell r="T183" t="str">
            <v>CR (Internal)</v>
          </cell>
          <cell r="U183" t="str">
            <v>COMPLETE</v>
          </cell>
          <cell r="V183" t="b">
            <v>0</v>
          </cell>
          <cell r="X183" t="str">
            <v>Darran Dredge</v>
          </cell>
          <cell r="AD183"/>
          <cell r="AF183"/>
          <cell r="AN183"/>
          <cell r="AR183"/>
          <cell r="AS183"/>
          <cell r="AU183">
            <v>42025</v>
          </cell>
          <cell r="AZ183"/>
          <cell r="BB183"/>
          <cell r="BC183"/>
          <cell r="BE183" t="b">
            <v>0</v>
          </cell>
          <cell r="BF183">
            <v>7</v>
          </cell>
          <cell r="BH183">
            <v>42650</v>
          </cell>
          <cell r="BI183">
            <v>42299</v>
          </cell>
          <cell r="BM183" t="str">
            <v>CLSD</v>
          </cell>
          <cell r="BN183">
            <v>42978</v>
          </cell>
          <cell r="BO183" t="str">
            <v xml:space="preserve">03/11/2017 DC email from IB confirming there is no outstanding document for this project.
31/08/17 DC we have had to closedown doc so all documentation is now complete.  I have put the status as PD-POPD for review.
31/08/17 DC The PIA was approved at XEC </v>
          </cell>
          <cell r="BQ183"/>
          <cell r="BS183"/>
          <cell r="BU183"/>
          <cell r="BW183"/>
          <cell r="BX183" t="str">
            <v>Medium</v>
          </cell>
          <cell r="BZ183"/>
          <cell r="CA183" t="str">
            <v>T &amp; SS</v>
          </cell>
          <cell r="CB183"/>
          <cell r="CC183"/>
          <cell r="CD183"/>
          <cell r="CE183"/>
          <cell r="CF183"/>
          <cell r="CG183" t="b">
            <v>0</v>
          </cell>
          <cell r="CH183"/>
          <cell r="CJ183" t="b">
            <v>0</v>
          </cell>
          <cell r="CK183" t="b">
            <v>0</v>
          </cell>
          <cell r="CL183" t="b">
            <v>0</v>
          </cell>
          <cell r="CM183"/>
          <cell r="CO183"/>
          <cell r="CP183"/>
          <cell r="CQ183" t="b">
            <v>0</v>
          </cell>
          <cell r="CR183" t="b">
            <v>0</v>
          </cell>
          <cell r="CS183"/>
          <cell r="CT183"/>
          <cell r="CU183"/>
          <cell r="CV183"/>
          <cell r="CW183"/>
          <cell r="CX183" t="b">
            <v>0</v>
          </cell>
          <cell r="CY183" t="b">
            <v>0</v>
          </cell>
          <cell r="CZ183" t="b">
            <v>0</v>
          </cell>
          <cell r="DA183" t="b">
            <v>0</v>
          </cell>
          <cell r="DB183"/>
          <cell r="DC183"/>
          <cell r="DD183"/>
          <cell r="DE183" t="b">
            <v>0</v>
          </cell>
          <cell r="DF183" t="b">
            <v>0</v>
          </cell>
        </row>
        <row r="184">
          <cell r="A184" t="str">
            <v>COR1154.16</v>
          </cell>
          <cell r="B184" t="str">
            <v>Gemini Consequential Change</v>
          </cell>
          <cell r="C184" t="str">
            <v>99. Change Cancelled</v>
          </cell>
          <cell r="E184"/>
          <cell r="F184"/>
          <cell r="G184" t="b">
            <v>0</v>
          </cell>
          <cell r="H184"/>
          <cell r="L184" t="b">
            <v>0</v>
          </cell>
          <cell r="M184"/>
          <cell r="N184"/>
          <cell r="O184"/>
          <cell r="P184"/>
          <cell r="Q184"/>
          <cell r="R184" t="str">
            <v>Sat Kalsi</v>
          </cell>
          <cell r="S184" t="str">
            <v>Jessica Harris</v>
          </cell>
          <cell r="T184" t="str">
            <v>CO</v>
          </cell>
          <cell r="U184" t="str">
            <v>CLOSED</v>
          </cell>
          <cell r="V184" t="b">
            <v>0</v>
          </cell>
          <cell r="X184"/>
          <cell r="AD184"/>
          <cell r="AF184"/>
          <cell r="AN184"/>
          <cell r="AR184"/>
          <cell r="AS184"/>
          <cell r="AZ184"/>
          <cell r="BB184"/>
          <cell r="BC184"/>
          <cell r="BE184" t="b">
            <v>0</v>
          </cell>
          <cell r="BM184"/>
          <cell r="BO184" t="str">
            <v>13/04/2015 AT - Set CO-CLSD</v>
          </cell>
          <cell r="BQ184"/>
          <cell r="BS184"/>
          <cell r="BU184"/>
          <cell r="BW184"/>
          <cell r="BX184"/>
          <cell r="BZ184"/>
          <cell r="CA184"/>
          <cell r="CB184"/>
          <cell r="CC184"/>
          <cell r="CD184"/>
          <cell r="CE184"/>
          <cell r="CF184"/>
          <cell r="CG184" t="b">
            <v>0</v>
          </cell>
          <cell r="CH184"/>
          <cell r="CJ184" t="b">
            <v>0</v>
          </cell>
          <cell r="CK184" t="b">
            <v>0</v>
          </cell>
          <cell r="CL184" t="b">
            <v>0</v>
          </cell>
          <cell r="CM184"/>
          <cell r="CO184"/>
          <cell r="CP184"/>
          <cell r="CQ184" t="b">
            <v>0</v>
          </cell>
          <cell r="CR184" t="b">
            <v>0</v>
          </cell>
          <cell r="CS184"/>
          <cell r="CT184"/>
          <cell r="CU184"/>
          <cell r="CV184"/>
          <cell r="CW184"/>
          <cell r="CX184" t="b">
            <v>0</v>
          </cell>
          <cell r="CY184" t="b">
            <v>0</v>
          </cell>
          <cell r="CZ184" t="b">
            <v>0</v>
          </cell>
          <cell r="DA184" t="b">
            <v>0</v>
          </cell>
          <cell r="DB184"/>
          <cell r="DC184"/>
          <cell r="DD184"/>
          <cell r="DE184" t="b">
            <v>0</v>
          </cell>
          <cell r="DF184" t="b">
            <v>0</v>
          </cell>
        </row>
        <row r="185">
          <cell r="A185" t="str">
            <v>COR1984</v>
          </cell>
          <cell r="B185" t="str">
            <v>Recovery of CSEP Capacity Charges from the Deemed Start Date</v>
          </cell>
          <cell r="C185" t="str">
            <v>99. Change Cancelled</v>
          </cell>
          <cell r="D185">
            <v>40819</v>
          </cell>
          <cell r="E185" t="str">
            <v>CO RCVD 09/06/2010,EQ PNDG 16/06/2010,EQ PROD 22/06/2010,EQ SENT 07/07/2010,BE RCVD 27/09/2010,BE PNDG 27/09/2010,BE PROD 27/09/2010,BE CLSD 03/10/2011,EQ SENT 07/07/2010,BE CLSD 03/10/2011</v>
          </cell>
          <cell r="F185" t="str">
            <v>CSEP Supply Points are an increasingly significant proportion of UK Supply Points however the prevailing Supply Point Administration arrangements in respect of CSEPs do not allow the large Transporters to recover all the capacity charges which should be c</v>
          </cell>
          <cell r="G185" t="b">
            <v>0</v>
          </cell>
          <cell r="H185"/>
          <cell r="I185">
            <v>40338</v>
          </cell>
          <cell r="J185">
            <v>40352</v>
          </cell>
          <cell r="L185" t="b">
            <v>0</v>
          </cell>
          <cell r="M185" t="str">
            <v>ALL</v>
          </cell>
          <cell r="N185"/>
          <cell r="O185" t="str">
            <v>Alan Raper</v>
          </cell>
          <cell r="P185" t="str">
            <v>Chris Warner</v>
          </cell>
          <cell r="Q185" t="str">
            <v>Workload Meeting 16/06/10</v>
          </cell>
          <cell r="R185" t="str">
            <v>Tricia Moody</v>
          </cell>
          <cell r="S185" t="str">
            <v>Dave Turpin</v>
          </cell>
          <cell r="T185" t="str">
            <v>CO</v>
          </cell>
          <cell r="U185" t="str">
            <v>CLOSED</v>
          </cell>
          <cell r="V185" t="b">
            <v>1</v>
          </cell>
          <cell r="X185" t="str">
            <v>Rachel Nock / Sally Flynn</v>
          </cell>
          <cell r="Y185">
            <v>40351</v>
          </cell>
          <cell r="Z185">
            <v>40368</v>
          </cell>
          <cell r="AA185">
            <v>40368</v>
          </cell>
          <cell r="AB185">
            <v>40366</v>
          </cell>
          <cell r="AC185">
            <v>0</v>
          </cell>
          <cell r="AD185" t="str">
            <v>9 – 12 weeks from receipt of BEO</v>
          </cell>
          <cell r="AE185">
            <v>40458</v>
          </cell>
          <cell r="AF185" t="str">
            <v>SENT</v>
          </cell>
          <cell r="AG185">
            <v>40366</v>
          </cell>
          <cell r="AH185">
            <v>40448</v>
          </cell>
          <cell r="AI185">
            <v>40462</v>
          </cell>
          <cell r="AJ185">
            <v>40462</v>
          </cell>
          <cell r="AN185"/>
          <cell r="AR185"/>
          <cell r="AS185" t="str">
            <v>CLSD</v>
          </cell>
          <cell r="AT185">
            <v>40819</v>
          </cell>
          <cell r="AZ185"/>
          <cell r="BB185"/>
          <cell r="BC185"/>
          <cell r="BE185" t="b">
            <v>0</v>
          </cell>
          <cell r="BF185">
            <v>4</v>
          </cell>
          <cell r="BM185"/>
          <cell r="BO185" t="str">
            <v xml:space="preserve">03/10/11 KB - E-mail received from Alan Raper (via Dave Turpin) authorising closure of this Change Order.  Status set to BE-CLSD.                                                                                                                              </v>
          </cell>
          <cell r="BQ185"/>
          <cell r="BS185"/>
          <cell r="BU185"/>
          <cell r="BW185"/>
          <cell r="BX185"/>
          <cell r="BZ185"/>
          <cell r="CA185"/>
          <cell r="CB185"/>
          <cell r="CC185"/>
          <cell r="CD185"/>
          <cell r="CE185"/>
          <cell r="CF185"/>
          <cell r="CG185" t="b">
            <v>0</v>
          </cell>
          <cell r="CH185"/>
          <cell r="CJ185" t="b">
            <v>0</v>
          </cell>
          <cell r="CK185" t="b">
            <v>0</v>
          </cell>
          <cell r="CL185" t="b">
            <v>0</v>
          </cell>
          <cell r="CM185"/>
          <cell r="CO185"/>
          <cell r="CP185"/>
          <cell r="CQ185" t="b">
            <v>0</v>
          </cell>
          <cell r="CR185" t="b">
            <v>0</v>
          </cell>
          <cell r="CS185"/>
          <cell r="CT185"/>
          <cell r="CU185"/>
          <cell r="CV185"/>
          <cell r="CW185"/>
          <cell r="CX185" t="b">
            <v>0</v>
          </cell>
          <cell r="CY185" t="b">
            <v>0</v>
          </cell>
          <cell r="CZ185" t="b">
            <v>0</v>
          </cell>
          <cell r="DA185" t="b">
            <v>0</v>
          </cell>
          <cell r="DB185"/>
          <cell r="DC185"/>
          <cell r="DD185"/>
          <cell r="DE185" t="b">
            <v>0</v>
          </cell>
          <cell r="DF185" t="b">
            <v>0</v>
          </cell>
        </row>
        <row r="186">
          <cell r="A186" t="str">
            <v>COR1985</v>
          </cell>
          <cell r="B186" t="str">
            <v>Estimation of the Additional CSEP Capacity Charges Recovered if levied from the Deemed Start Date</v>
          </cell>
          <cell r="C186" t="str">
            <v>100. Change Completed</v>
          </cell>
          <cell r="D186">
            <v>40571</v>
          </cell>
          <cell r="E186" t="str">
            <v xml:space="preserve">CO RCVD 09/06/2010,EQ PNDG 16/06/2010,EQ PROD 22/06/2010,EQ SENT 07/07/2010,BE RCVD 27/09/2010,BE PNDG 27/09/2010,BE PROD 27/09/2010,BE SENT 14/10/2010,CA RCVD 08/12/2010,SN PNDG 08/12/2010,SN PROD 08/12/2010,SN SENT 22/12/2010,PD PROD 22/12/2010,PD SENT </v>
          </cell>
          <cell r="F186" t="str">
            <v>CSEP Supply Points are an increasingly significant proportion of UK Supply Points however the prevailing SPA arrangements in respect of CSEPs do not allow the large Transporters to recover all the capacity charges which should be collected in return for m</v>
          </cell>
          <cell r="G186" t="b">
            <v>0</v>
          </cell>
          <cell r="H186"/>
          <cell r="I186">
            <v>40338</v>
          </cell>
          <cell r="J186">
            <v>40352</v>
          </cell>
          <cell r="L186" t="b">
            <v>0</v>
          </cell>
          <cell r="M186" t="str">
            <v>ALL</v>
          </cell>
          <cell r="N186"/>
          <cell r="O186" t="str">
            <v>Alan Raper</v>
          </cell>
          <cell r="P186" t="str">
            <v>Chris Warner</v>
          </cell>
          <cell r="Q186" t="str">
            <v>Workload Meeting 16/06/10</v>
          </cell>
          <cell r="R186" t="str">
            <v>Tricia Moody</v>
          </cell>
          <cell r="S186" t="str">
            <v>Dave Turpin</v>
          </cell>
          <cell r="T186" t="str">
            <v>CO</v>
          </cell>
          <cell r="U186" t="str">
            <v>COMPLETE</v>
          </cell>
          <cell r="V186" t="b">
            <v>1</v>
          </cell>
          <cell r="X186" t="str">
            <v>Rachel Nock / Sally Flynn</v>
          </cell>
          <cell r="Y186">
            <v>40351</v>
          </cell>
          <cell r="Z186">
            <v>40368</v>
          </cell>
          <cell r="AA186">
            <v>40368</v>
          </cell>
          <cell r="AB186">
            <v>40366</v>
          </cell>
          <cell r="AC186">
            <v>0</v>
          </cell>
          <cell r="AD186" t="str">
            <v>6 weeks from BEO receipt</v>
          </cell>
          <cell r="AE186">
            <v>40458</v>
          </cell>
          <cell r="AF186" t="str">
            <v>SENT</v>
          </cell>
          <cell r="AG186">
            <v>40366</v>
          </cell>
          <cell r="AH186">
            <v>40448</v>
          </cell>
          <cell r="AI186">
            <v>40462</v>
          </cell>
          <cell r="AJ186">
            <v>40462</v>
          </cell>
          <cell r="AK186">
            <v>40466</v>
          </cell>
          <cell r="AL186">
            <v>40466</v>
          </cell>
          <cell r="AM186">
            <v>40465</v>
          </cell>
          <cell r="AN186" t="str">
            <v>XM2 Review Meeting 12/10/10</v>
          </cell>
          <cell r="AO186">
            <v>40557</v>
          </cell>
          <cell r="AP186">
            <v>0</v>
          </cell>
          <cell r="AR186"/>
          <cell r="AS186" t="str">
            <v>SENT</v>
          </cell>
          <cell r="AT186">
            <v>40465</v>
          </cell>
          <cell r="AU186">
            <v>40520</v>
          </cell>
          <cell r="AV186">
            <v>40534</v>
          </cell>
          <cell r="AW186">
            <v>40534</v>
          </cell>
          <cell r="AX186">
            <v>40534</v>
          </cell>
          <cell r="AY186">
            <v>40534</v>
          </cell>
          <cell r="AZ186" t="str">
            <v>Dave Turpin</v>
          </cell>
          <cell r="BA186">
            <v>40534</v>
          </cell>
          <cell r="BB186" t="str">
            <v>1 Month</v>
          </cell>
          <cell r="BC186" t="str">
            <v>SENT</v>
          </cell>
          <cell r="BD186">
            <v>40534</v>
          </cell>
          <cell r="BE186" t="b">
            <v>0</v>
          </cell>
          <cell r="BF186">
            <v>4</v>
          </cell>
          <cell r="BG186">
            <v>40452</v>
          </cell>
          <cell r="BJ186">
            <v>40556</v>
          </cell>
          <cell r="BK186">
            <v>40556</v>
          </cell>
          <cell r="BL186">
            <v>40592</v>
          </cell>
          <cell r="BM186" t="str">
            <v>CLSD</v>
          </cell>
          <cell r="BN186">
            <v>40571</v>
          </cell>
          <cell r="BO186" t="str">
            <v>13/01/11 AK - CCN rec'd from Fatima Kala for delivery to "Distribution Only". Tracking Sheet shows this as an "All Network" change. On checking, all correspondence that has been sent has gone out to "All Networks". Spoke to Fatima &amp; Rachel Nock who confir</v>
          </cell>
          <cell r="BQ186"/>
          <cell r="BS186"/>
          <cell r="BU186"/>
          <cell r="BW186"/>
          <cell r="BX186"/>
          <cell r="BZ186"/>
          <cell r="CA186"/>
          <cell r="CB186"/>
          <cell r="CC186"/>
          <cell r="CD186"/>
          <cell r="CE186"/>
          <cell r="CF186"/>
          <cell r="CG186" t="b">
            <v>0</v>
          </cell>
          <cell r="CH186"/>
          <cell r="CJ186" t="b">
            <v>0</v>
          </cell>
          <cell r="CK186" t="b">
            <v>0</v>
          </cell>
          <cell r="CL186" t="b">
            <v>0</v>
          </cell>
          <cell r="CM186"/>
          <cell r="CO186"/>
          <cell r="CP186"/>
          <cell r="CQ186" t="b">
            <v>0</v>
          </cell>
          <cell r="CR186" t="b">
            <v>0</v>
          </cell>
          <cell r="CS186"/>
          <cell r="CT186"/>
          <cell r="CU186"/>
          <cell r="CV186"/>
          <cell r="CW186"/>
          <cell r="CX186" t="b">
            <v>0</v>
          </cell>
          <cell r="CY186" t="b">
            <v>0</v>
          </cell>
          <cell r="CZ186" t="b">
            <v>0</v>
          </cell>
          <cell r="DA186" t="b">
            <v>0</v>
          </cell>
          <cell r="DB186"/>
          <cell r="DC186"/>
          <cell r="DD186"/>
          <cell r="DE186" t="b">
            <v>0</v>
          </cell>
          <cell r="DF186" t="b">
            <v>0</v>
          </cell>
        </row>
        <row r="187">
          <cell r="A187" t="str">
            <v>COR3429</v>
          </cell>
          <cell r="B187" t="str">
            <v>Support for Innovation Project to enable Temporary Gas Supplies</v>
          </cell>
          <cell r="C187" t="str">
            <v>99. Change Cancelled</v>
          </cell>
          <cell r="D187">
            <v>42450</v>
          </cell>
          <cell r="E187" t="str">
            <v>CO-RCVD 18/06/2014
PD-CLSD 21/03/2016</v>
          </cell>
          <cell r="F187" t="str">
            <v>The GDNs have awarded initial phases of a new innovation project to Gemserv (regulatory) and DNV GL (technical). The project seeks to investigate potential changes to the regulatory regime that would be required to facilitate GDNs inputting gas directly i</v>
          </cell>
          <cell r="G187" t="b">
            <v>0</v>
          </cell>
          <cell r="H187"/>
          <cell r="I187">
            <v>41808</v>
          </cell>
          <cell r="L187" t="b">
            <v>0</v>
          </cell>
          <cell r="M187" t="str">
            <v>ADN</v>
          </cell>
          <cell r="N187"/>
          <cell r="O187" t="str">
            <v>Joanna Ferguson</v>
          </cell>
          <cell r="P187" t="str">
            <v>Joanna Ferguson</v>
          </cell>
          <cell r="Q187" t="str">
            <v>ICAF 25/06/14</v>
          </cell>
          <cell r="R187"/>
          <cell r="S187" t="str">
            <v>Dave Turpin</v>
          </cell>
          <cell r="T187" t="str">
            <v>CO</v>
          </cell>
          <cell r="U187" t="str">
            <v>CLOSED</v>
          </cell>
          <cell r="V187" t="b">
            <v>1</v>
          </cell>
          <cell r="W187">
            <v>42450</v>
          </cell>
          <cell r="X187" t="str">
            <v>Steve Ganney</v>
          </cell>
          <cell r="AD187"/>
          <cell r="AF187"/>
          <cell r="AN187"/>
          <cell r="AR187"/>
          <cell r="AS187"/>
          <cell r="AZ187"/>
          <cell r="BB187"/>
          <cell r="BC187"/>
          <cell r="BE187" t="b">
            <v>0</v>
          </cell>
          <cell r="BF187">
            <v>5</v>
          </cell>
          <cell r="BM187"/>
          <cell r="BO187" t="str">
            <v>21/03/16: CM Planning meeting with LC . LC confirmed to close this project down. As PD-CLSD LC to email confirming
06/01/16: CM to chase Dave Turpin if we can close this down now? 
14/12/15 – LC TO ASK DAVE IF WE CAN CLOSE THIS ON THE PLAN.
16/11/15 CM em</v>
          </cell>
          <cell r="BQ187"/>
          <cell r="BS187"/>
          <cell r="BU187"/>
          <cell r="BW187"/>
          <cell r="BX187" t="str">
            <v>Low</v>
          </cell>
          <cell r="BZ187"/>
          <cell r="CA187"/>
          <cell r="CB187"/>
          <cell r="CC187"/>
          <cell r="CD187"/>
          <cell r="CE187"/>
          <cell r="CF187"/>
          <cell r="CG187" t="b">
            <v>0</v>
          </cell>
          <cell r="CH187"/>
          <cell r="CJ187" t="b">
            <v>0</v>
          </cell>
          <cell r="CK187" t="b">
            <v>0</v>
          </cell>
          <cell r="CL187" t="b">
            <v>0</v>
          </cell>
          <cell r="CM187"/>
          <cell r="CO187"/>
          <cell r="CP187"/>
          <cell r="CQ187" t="b">
            <v>0</v>
          </cell>
          <cell r="CR187" t="b">
            <v>0</v>
          </cell>
          <cell r="CS187"/>
          <cell r="CT187"/>
          <cell r="CU187"/>
          <cell r="CV187"/>
          <cell r="CW187"/>
          <cell r="CX187" t="b">
            <v>0</v>
          </cell>
          <cell r="CY187" t="b">
            <v>0</v>
          </cell>
          <cell r="CZ187" t="b">
            <v>0</v>
          </cell>
          <cell r="DA187" t="b">
            <v>0</v>
          </cell>
          <cell r="DB187"/>
          <cell r="DC187"/>
          <cell r="DD187"/>
          <cell r="DE187" t="b">
            <v>0</v>
          </cell>
          <cell r="DF187" t="b">
            <v>0</v>
          </cell>
        </row>
        <row r="188">
          <cell r="A188" t="str">
            <v>COR1302</v>
          </cell>
          <cell r="B188" t="str">
            <v>UNC 4.4 Validation Investigation</v>
          </cell>
          <cell r="C188" t="str">
            <v>100. Change Completed</v>
          </cell>
          <cell r="D188">
            <v>40674</v>
          </cell>
          <cell r="E188" t="str">
            <v xml:space="preserve">CO RCVD 06/08/2008,EQ PNDG 06/08/2008,BE PNDG 27/05/2009,BE PROD 27/05/2009,BE SENT 09/06/2009,CA RCVD 10/06/2009,SN PNDG 10/06/2009,SN PROD 10/06/2009,SN SENT 18/06/2009,PD PROD 18/06/2009,PD IMPD 25/09/2009,PD SENT 08/02/2011,PD CLSD 11/05/2011,EQ PNDG </v>
          </cell>
          <cell r="F188" t="str">
            <v>Analysis to be undertaken to correct the UNC 4.4 validation and also resolve the system error whereby the system generated estimated is later replace with an actual. Areas for consideration:- Potential impacts on DMSPs. Options for the correction of the U</v>
          </cell>
          <cell r="G188" t="b">
            <v>0</v>
          </cell>
          <cell r="H188"/>
          <cell r="I188">
            <v>39666</v>
          </cell>
          <cell r="J188">
            <v>39962</v>
          </cell>
          <cell r="L188" t="b">
            <v>0</v>
          </cell>
          <cell r="M188" t="str">
            <v>ADN</v>
          </cell>
          <cell r="N188"/>
          <cell r="O188" t="str">
            <v>Joel Martin</v>
          </cell>
          <cell r="P188" t="str">
            <v>Sue Sherry</v>
          </cell>
          <cell r="Q188" t="str">
            <v>Prioritisation Meeting 06/08/08</v>
          </cell>
          <cell r="R188" t="str">
            <v>Linda Whitcroft</v>
          </cell>
          <cell r="S188" t="str">
            <v>Dave Addison</v>
          </cell>
          <cell r="T188" t="str">
            <v>CR (internal)</v>
          </cell>
          <cell r="U188" t="str">
            <v>COMPLETE</v>
          </cell>
          <cell r="V188" t="b">
            <v>1</v>
          </cell>
          <cell r="X188" t="str">
            <v>Lewis Plummer</v>
          </cell>
          <cell r="AD188"/>
          <cell r="AF188" t="str">
            <v>PNDG</v>
          </cell>
          <cell r="AG188">
            <v>39666</v>
          </cell>
          <cell r="AI188">
            <v>39959</v>
          </cell>
          <cell r="AJ188">
            <v>39959</v>
          </cell>
          <cell r="AK188">
            <v>39976</v>
          </cell>
          <cell r="AL188">
            <v>39976</v>
          </cell>
          <cell r="AM188">
            <v>39973</v>
          </cell>
          <cell r="AN188" t="str">
            <v>XM2 Review Meeting 26/05/09</v>
          </cell>
          <cell r="AO188">
            <v>39983</v>
          </cell>
          <cell r="AP188">
            <v>32300</v>
          </cell>
          <cell r="AR188"/>
          <cell r="AS188" t="str">
            <v>SENT</v>
          </cell>
          <cell r="AT188">
            <v>39973</v>
          </cell>
          <cell r="AU188">
            <v>39974</v>
          </cell>
          <cell r="AV188">
            <v>39988</v>
          </cell>
          <cell r="AW188">
            <v>39982</v>
          </cell>
          <cell r="AX188">
            <v>39982</v>
          </cell>
          <cell r="AY188">
            <v>39982</v>
          </cell>
          <cell r="AZ188" t="str">
            <v>Dave Addison</v>
          </cell>
          <cell r="BA188">
            <v>39982</v>
          </cell>
          <cell r="BB188" t="str">
            <v>2 mths</v>
          </cell>
          <cell r="BC188" t="str">
            <v>SENT</v>
          </cell>
          <cell r="BD188">
            <v>39982</v>
          </cell>
          <cell r="BE188" t="b">
            <v>0</v>
          </cell>
          <cell r="BF188">
            <v>6</v>
          </cell>
          <cell r="BG188">
            <v>39972</v>
          </cell>
          <cell r="BH188">
            <v>40081</v>
          </cell>
          <cell r="BI188">
            <v>40081</v>
          </cell>
          <cell r="BJ188">
            <v>40589</v>
          </cell>
          <cell r="BK188">
            <v>40582</v>
          </cell>
          <cell r="BL188">
            <v>40610</v>
          </cell>
          <cell r="BM188" t="str">
            <v>CLSD</v>
          </cell>
          <cell r="BN188">
            <v>40674</v>
          </cell>
          <cell r="BO188" t="str">
            <v>12/05/11 AK - Email rec'd from Joel Marting on 11/05/11 stating "Happy to close".
09/05/11 AK - Email sent to Joel Martin stating "Following the attached email in relation to the change shown above, please can you confirm whether you are happy for this ch</v>
          </cell>
          <cell r="BQ188"/>
          <cell r="BS188"/>
          <cell r="BU188"/>
          <cell r="BW188"/>
          <cell r="BX188"/>
          <cell r="BZ188"/>
          <cell r="CA188"/>
          <cell r="CB188"/>
          <cell r="CC188"/>
          <cell r="CD188"/>
          <cell r="CE188"/>
          <cell r="CF188"/>
          <cell r="CG188" t="b">
            <v>0</v>
          </cell>
          <cell r="CH188"/>
          <cell r="CJ188" t="b">
            <v>0</v>
          </cell>
          <cell r="CK188" t="b">
            <v>0</v>
          </cell>
          <cell r="CL188" t="b">
            <v>0</v>
          </cell>
          <cell r="CM188"/>
          <cell r="CO188"/>
          <cell r="CP188"/>
          <cell r="CQ188" t="b">
            <v>0</v>
          </cell>
          <cell r="CR188" t="b">
            <v>0</v>
          </cell>
          <cell r="CS188"/>
          <cell r="CT188"/>
          <cell r="CU188"/>
          <cell r="CV188"/>
          <cell r="CW188"/>
          <cell r="CX188" t="b">
            <v>0</v>
          </cell>
          <cell r="CY188" t="b">
            <v>0</v>
          </cell>
          <cell r="CZ188" t="b">
            <v>0</v>
          </cell>
          <cell r="DA188" t="b">
            <v>0</v>
          </cell>
          <cell r="DB188"/>
          <cell r="DC188"/>
          <cell r="DD188"/>
          <cell r="DE188" t="b">
            <v>0</v>
          </cell>
          <cell r="DF188" t="b">
            <v>0</v>
          </cell>
        </row>
        <row r="189">
          <cell r="A189" t="str">
            <v>COR1303</v>
          </cell>
          <cell r="B189" t="str">
            <v>Introduction of Revised LDZ System Charges</v>
          </cell>
          <cell r="C189" t="str">
            <v>100. Change Completed</v>
          </cell>
          <cell r="D189">
            <v>40737</v>
          </cell>
          <cell r="E189" t="str">
            <v xml:space="preserve">CO RCVD 23/07/2008,EQ PROD 05/08/2008,EQ PROD 12/05/2009,EQ SENT 09/06/2009,BE RCVD 18/06/2009,BE PNDG 18/06/2009,BE PROD 18/06/2009,BE SENT 23/09/2009,CA RCVD 15/10/2009,SN PNDG 15/10/2009,SN PROD 15/10/2009,SN SENT 29/10/2009,PD PROD 29/10/2009,PD SENT </v>
          </cell>
          <cell r="F189" t="str">
            <v>DNs are required by their GT Licences to have cost reflective charges and to keep these charges under review. The current form of LDZ System charges (both capacity and commodity) reflects cost and pattern-of-usage data on a national basis from several yea</v>
          </cell>
          <cell r="G189" t="b">
            <v>0</v>
          </cell>
          <cell r="H189" t="str">
            <v>COR2235</v>
          </cell>
          <cell r="I189">
            <v>39652</v>
          </cell>
          <cell r="J189">
            <v>39667</v>
          </cell>
          <cell r="L189" t="b">
            <v>0</v>
          </cell>
          <cell r="M189" t="str">
            <v>ADN</v>
          </cell>
          <cell r="N189"/>
          <cell r="O189" t="str">
            <v>Alan Raper</v>
          </cell>
          <cell r="P189" t="str">
            <v>Alan Raper</v>
          </cell>
          <cell r="Q189" t="str">
            <v>Ian Wilson 23/07/08 and Prioritisation Meeting 06/08/08</v>
          </cell>
          <cell r="R189" t="str">
            <v>Tricia Moody</v>
          </cell>
          <cell r="S189" t="str">
            <v>Lorraine Cave</v>
          </cell>
          <cell r="T189" t="str">
            <v>CO</v>
          </cell>
          <cell r="U189" t="str">
            <v>COMPLETE</v>
          </cell>
          <cell r="V189" t="b">
            <v>1</v>
          </cell>
          <cell r="X189" t="str">
            <v>Stuart Hegarty</v>
          </cell>
          <cell r="Y189">
            <v>39665</v>
          </cell>
          <cell r="Z189">
            <v>39974</v>
          </cell>
          <cell r="AA189">
            <v>39974</v>
          </cell>
          <cell r="AB189">
            <v>39973</v>
          </cell>
          <cell r="AC189">
            <v>0</v>
          </cell>
          <cell r="AD189" t="str">
            <v>2 mths</v>
          </cell>
          <cell r="AE189">
            <v>40065</v>
          </cell>
          <cell r="AF189" t="str">
            <v>SENT</v>
          </cell>
          <cell r="AG189">
            <v>39973</v>
          </cell>
          <cell r="AH189">
            <v>39982</v>
          </cell>
          <cell r="AI189">
            <v>39996</v>
          </cell>
          <cell r="AJ189">
            <v>39996</v>
          </cell>
          <cell r="AK189">
            <v>40079</v>
          </cell>
          <cell r="AL189">
            <v>40079</v>
          </cell>
          <cell r="AM189">
            <v>40079</v>
          </cell>
          <cell r="AN189" t="str">
            <v>xM2 Review Meeting 22/09/09</v>
          </cell>
          <cell r="AO189">
            <v>40170</v>
          </cell>
          <cell r="AP189">
            <v>41528</v>
          </cell>
          <cell r="AR189"/>
          <cell r="AS189" t="str">
            <v>SENT</v>
          </cell>
          <cell r="AT189">
            <v>40079</v>
          </cell>
          <cell r="AU189">
            <v>40101</v>
          </cell>
          <cell r="AV189">
            <v>40115</v>
          </cell>
          <cell r="AW189">
            <v>40115</v>
          </cell>
          <cell r="AX189">
            <v>40115</v>
          </cell>
          <cell r="AY189">
            <v>40115</v>
          </cell>
          <cell r="AZ189" t="str">
            <v>Lorraine Cave</v>
          </cell>
          <cell r="BA189">
            <v>40115</v>
          </cell>
          <cell r="BB189" t="str">
            <v>16wks</v>
          </cell>
          <cell r="BC189" t="str">
            <v>SENT</v>
          </cell>
          <cell r="BD189">
            <v>40115</v>
          </cell>
          <cell r="BE189" t="b">
            <v>0</v>
          </cell>
          <cell r="BF189">
            <v>3</v>
          </cell>
          <cell r="BG189">
            <v>39652</v>
          </cell>
          <cell r="BJ189">
            <v>40627</v>
          </cell>
          <cell r="BK189">
            <v>40627</v>
          </cell>
          <cell r="BL189">
            <v>40659</v>
          </cell>
          <cell r="BM189" t="str">
            <v>CLSD</v>
          </cell>
          <cell r="BN189">
            <v>40737</v>
          </cell>
          <cell r="BO189" t="str">
            <v>14/07/11 AK - Email sent to Alan Raper (cc. External AND &amp; Auth Comm closure dist list), stating "Following discussion at the CMSG Meeting held yesterday, 13th July 2011, Karen has advised me that you have verbally agreed to the closure of the above chang</v>
          </cell>
          <cell r="BQ189"/>
          <cell r="BS189"/>
          <cell r="BU189"/>
          <cell r="BW189"/>
          <cell r="BX189"/>
          <cell r="BZ189"/>
          <cell r="CA189"/>
          <cell r="CB189"/>
          <cell r="CC189"/>
          <cell r="CD189"/>
          <cell r="CE189"/>
          <cell r="CF189"/>
          <cell r="CG189" t="b">
            <v>0</v>
          </cell>
          <cell r="CH189"/>
          <cell r="CJ189" t="b">
            <v>0</v>
          </cell>
          <cell r="CK189" t="b">
            <v>0</v>
          </cell>
          <cell r="CL189" t="b">
            <v>0</v>
          </cell>
          <cell r="CM189"/>
          <cell r="CO189"/>
          <cell r="CP189"/>
          <cell r="CQ189" t="b">
            <v>0</v>
          </cell>
          <cell r="CR189" t="b">
            <v>0</v>
          </cell>
          <cell r="CS189"/>
          <cell r="CT189"/>
          <cell r="CU189"/>
          <cell r="CV189"/>
          <cell r="CW189"/>
          <cell r="CX189" t="b">
            <v>0</v>
          </cell>
          <cell r="CY189" t="b">
            <v>0</v>
          </cell>
          <cell r="CZ189" t="b">
            <v>0</v>
          </cell>
          <cell r="DA189" t="b">
            <v>0</v>
          </cell>
          <cell r="DB189"/>
          <cell r="DC189"/>
          <cell r="DD189"/>
          <cell r="DE189" t="b">
            <v>0</v>
          </cell>
          <cell r="DF189" t="b">
            <v>0</v>
          </cell>
        </row>
        <row r="190">
          <cell r="A190" t="str">
            <v>COR3521</v>
          </cell>
          <cell r="B190" t="str">
            <v>New Role For Gemini User – restricted access to nomination APIs</v>
          </cell>
          <cell r="C190" t="str">
            <v>99. Change Cancelled</v>
          </cell>
          <cell r="D190">
            <v>41970</v>
          </cell>
          <cell r="E190" t="str">
            <v>CO-RCVD 14/11/2014
BE-PROD 27/11/2014
CO-CLSD 07/01/2016</v>
          </cell>
          <cell r="F190" t="str">
            <v>Urgent requirement for a new restricted User access to be created for UK Link users to access nomination/renomination APIs only. This is required as an urgent change to address a potential compliance issue under UNC.</v>
          </cell>
          <cell r="G190" t="b">
            <v>0</v>
          </cell>
          <cell r="H190"/>
          <cell r="I190">
            <v>41957</v>
          </cell>
          <cell r="J190">
            <v>41970</v>
          </cell>
          <cell r="L190" t="b">
            <v>0</v>
          </cell>
          <cell r="M190" t="str">
            <v>NNW</v>
          </cell>
          <cell r="N190" t="str">
            <v>NGT</v>
          </cell>
          <cell r="O190" t="str">
            <v>Sean McGoldrick</v>
          </cell>
          <cell r="P190" t="str">
            <v>Beverley Viney</v>
          </cell>
          <cell r="Q190" t="str">
            <v>ICAF Meeting 19/11/14</v>
          </cell>
          <cell r="R190" t="str">
            <v>Rob Smith</v>
          </cell>
          <cell r="S190" t="str">
            <v>Dave Turpin</v>
          </cell>
          <cell r="T190" t="str">
            <v>CO</v>
          </cell>
          <cell r="U190" t="str">
            <v>CLOSED</v>
          </cell>
          <cell r="V190" t="b">
            <v>1</v>
          </cell>
          <cell r="X190"/>
          <cell r="Y190">
            <v>41970</v>
          </cell>
          <cell r="AD190"/>
          <cell r="AF190"/>
          <cell r="AN190"/>
          <cell r="AR190"/>
          <cell r="AS190" t="str">
            <v>PROD</v>
          </cell>
          <cell r="AT190">
            <v>41970</v>
          </cell>
          <cell r="AZ190"/>
          <cell r="BB190"/>
          <cell r="BC190"/>
          <cell r="BE190" t="b">
            <v>0</v>
          </cell>
          <cell r="BF190">
            <v>1</v>
          </cell>
          <cell r="BM190"/>
          <cell r="BO190" t="str">
            <v>07/01/16: CM This has been closed and approved closure from email approval via Beverley Viney and Dave Turpin. No project paper work was producesd for this project and therefore no CCN will be produced.
06/01/16: CM Conversations with Dave Turpin and Beve</v>
          </cell>
          <cell r="BQ190"/>
          <cell r="BS190"/>
          <cell r="BU190"/>
          <cell r="BW190"/>
          <cell r="BX190"/>
          <cell r="BZ190"/>
          <cell r="CA190"/>
          <cell r="CB190"/>
          <cell r="CC190"/>
          <cell r="CD190"/>
          <cell r="CE190"/>
          <cell r="CF190"/>
          <cell r="CG190" t="b">
            <v>0</v>
          </cell>
          <cell r="CH190"/>
          <cell r="CJ190" t="b">
            <v>0</v>
          </cell>
          <cell r="CK190" t="b">
            <v>0</v>
          </cell>
          <cell r="CL190" t="b">
            <v>0</v>
          </cell>
          <cell r="CM190"/>
          <cell r="CO190"/>
          <cell r="CP190"/>
          <cell r="CQ190" t="b">
            <v>0</v>
          </cell>
          <cell r="CR190" t="b">
            <v>0</v>
          </cell>
          <cell r="CS190"/>
          <cell r="CT190"/>
          <cell r="CU190"/>
          <cell r="CV190"/>
          <cell r="CW190"/>
          <cell r="CX190" t="b">
            <v>0</v>
          </cell>
          <cell r="CY190" t="b">
            <v>0</v>
          </cell>
          <cell r="CZ190" t="b">
            <v>0</v>
          </cell>
          <cell r="DA190" t="b">
            <v>0</v>
          </cell>
          <cell r="DB190"/>
          <cell r="DC190"/>
          <cell r="DD190"/>
          <cell r="DE190" t="b">
            <v>0</v>
          </cell>
          <cell r="DF190" t="b">
            <v>0</v>
          </cell>
        </row>
        <row r="191">
          <cell r="A191" t="str">
            <v>3531</v>
          </cell>
          <cell r="B191" t="str">
            <v>Payment of fees in relation to implementation of Mod513</v>
          </cell>
          <cell r="C191" t="str">
            <v>100. Change Completed</v>
          </cell>
          <cell r="D191">
            <v>43042</v>
          </cell>
          <cell r="E191" t="str">
            <v>CO-RCVD 25/11/2014
BE-PROD 08/12/2014
BE-SENT 19/12/2014
CA-RCVD 01/04/2015
PD-POPD 05/12/2016
PD-CLSD 03/11/2017
PD-CLSD changed to  100. Change Completed 08/11/17</v>
          </cell>
          <cell r="F191" t="str">
            <v xml:space="preserve">Ofgem has contracted with Baringa Partners LLP for the provision of a Project Nexus Shipper Readiness Report.  The Report is to be delivered during w/c 15 December 2014, and will provide information on the extent of Gas Shippers’ preparations and overall </v>
          </cell>
          <cell r="G191" t="b">
            <v>0</v>
          </cell>
          <cell r="H191" t="str">
            <v>Mod 513</v>
          </cell>
          <cell r="I191">
            <v>41968</v>
          </cell>
          <cell r="J191">
            <v>41982</v>
          </cell>
          <cell r="L191" t="b">
            <v>1</v>
          </cell>
          <cell r="M191" t="str">
            <v>ADN</v>
          </cell>
          <cell r="N191"/>
          <cell r="O191" t="str">
            <v>Ruth Thomas / Chris Warner</v>
          </cell>
          <cell r="P191" t="str">
            <v>Ruth Thomas</v>
          </cell>
          <cell r="Q191" t="str">
            <v>ICAF Meeting 26/11/14</v>
          </cell>
          <cell r="R191" t="str">
            <v>Martin Baker</v>
          </cell>
          <cell r="S191" t="str">
            <v>Dave Turpin</v>
          </cell>
          <cell r="T191" t="str">
            <v>CP</v>
          </cell>
          <cell r="U191" t="str">
            <v>CLOSED</v>
          </cell>
          <cell r="V191" t="b">
            <v>1</v>
          </cell>
          <cell r="X191"/>
          <cell r="AD191"/>
          <cell r="AF191"/>
          <cell r="AJ191">
            <v>41982</v>
          </cell>
          <cell r="AK191">
            <v>42012</v>
          </cell>
          <cell r="AL191">
            <v>42012</v>
          </cell>
          <cell r="AM191">
            <v>41992</v>
          </cell>
          <cell r="AN191"/>
          <cell r="AP191">
            <v>20000</v>
          </cell>
          <cell r="AR191"/>
          <cell r="AS191" t="str">
            <v>SENT</v>
          </cell>
          <cell r="AT191">
            <v>41992</v>
          </cell>
          <cell r="AU191">
            <v>42095</v>
          </cell>
          <cell r="AZ191"/>
          <cell r="BB191"/>
          <cell r="BC191"/>
          <cell r="BE191" t="b">
            <v>0</v>
          </cell>
          <cell r="BF191">
            <v>3</v>
          </cell>
          <cell r="BM191"/>
          <cell r="BO191" t="str">
            <v xml:space="preserve">03/11/2017 DC email from IB confirming there is no outstanding document for this project.
10/08/17 DC Sent an email to RP to request closing this project.
05/12/16: Cm to get the ECF signed from Dave Turpin and lorraine Cave  and a CCn needs to go to the </v>
          </cell>
          <cell r="BQ191"/>
          <cell r="BS191"/>
          <cell r="BU191"/>
          <cell r="BW191"/>
          <cell r="BX191"/>
          <cell r="BZ191"/>
          <cell r="CA191" t="str">
            <v>Other</v>
          </cell>
          <cell r="CB191"/>
          <cell r="CC191"/>
          <cell r="CD191"/>
          <cell r="CE191"/>
          <cell r="CF191"/>
          <cell r="CG191" t="b">
            <v>0</v>
          </cell>
          <cell r="CH191"/>
          <cell r="CJ191" t="b">
            <v>0</v>
          </cell>
          <cell r="CK191" t="b">
            <v>0</v>
          </cell>
          <cell r="CL191" t="b">
            <v>0</v>
          </cell>
          <cell r="CM191"/>
          <cell r="CO191"/>
          <cell r="CP191"/>
          <cell r="CQ191" t="b">
            <v>0</v>
          </cell>
          <cell r="CR191" t="b">
            <v>0</v>
          </cell>
          <cell r="CS191"/>
          <cell r="CT191"/>
          <cell r="CU191"/>
          <cell r="CV191"/>
          <cell r="CW191"/>
          <cell r="CX191" t="b">
            <v>0</v>
          </cell>
          <cell r="CY191" t="b">
            <v>0</v>
          </cell>
          <cell r="CZ191" t="b">
            <v>0</v>
          </cell>
          <cell r="DA191" t="b">
            <v>0</v>
          </cell>
          <cell r="DB191"/>
          <cell r="DC191"/>
          <cell r="DD191"/>
          <cell r="DE191" t="b">
            <v>0</v>
          </cell>
          <cell r="DF191" t="b">
            <v>0</v>
          </cell>
        </row>
        <row r="192">
          <cell r="A192" t="str">
            <v>COR3537</v>
          </cell>
          <cell r="B192" t="str">
            <v>Gas LIO Change from NGT to Xoserve and EIC Responsibilities for Xoserve</v>
          </cell>
          <cell r="C192" t="str">
            <v>100. Change Completed</v>
          </cell>
          <cell r="D192">
            <v>42398</v>
          </cell>
          <cell r="E192" t="str">
            <v>CO -RCVD 08/12/2014
EQ-PROD 17/12/2014
EQ-SENT 20/01/2015
BE-RCVD 22/01/2015
BE-PROD 22/01/2015
BE-PROD 12/03/2015
CA-RCVD 15/07/2015
SN-PNDG 20/07/2015
SN-SENT 22/07/2015
PD-PROD 22/07/2015
SN-SENT 04/08/2015
SN-SENT 14/08/2015
PD-SENT 20/01/2016
PD-CLSD</v>
          </cell>
          <cell r="F192"/>
          <cell r="G192" t="b">
            <v>0</v>
          </cell>
          <cell r="H192"/>
          <cell r="I192">
            <v>41981</v>
          </cell>
          <cell r="J192">
            <v>41992</v>
          </cell>
          <cell r="L192" t="b">
            <v>0</v>
          </cell>
          <cell r="M192" t="str">
            <v>NNW</v>
          </cell>
          <cell r="N192" t="str">
            <v>NGT</v>
          </cell>
          <cell r="O192" t="str">
            <v>Sean McGoldrick</v>
          </cell>
          <cell r="P192" t="str">
            <v>Beverley Viney/Bill Goode</v>
          </cell>
          <cell r="Q192" t="str">
            <v>ICAF Meeting 10/12/2014
Pre-Sanction 05/05/2015</v>
          </cell>
          <cell r="R192" t="str">
            <v>Darren Jackson</v>
          </cell>
          <cell r="S192" t="str">
            <v>Jessica Harris</v>
          </cell>
          <cell r="T192" t="str">
            <v>CO</v>
          </cell>
          <cell r="U192" t="str">
            <v>COMPLETE</v>
          </cell>
          <cell r="V192" t="b">
            <v>1</v>
          </cell>
          <cell r="W192">
            <v>42398</v>
          </cell>
          <cell r="X192" t="str">
            <v>Hannah Reddy / Stephen Chivers</v>
          </cell>
          <cell r="Y192">
            <v>41990</v>
          </cell>
          <cell r="Z192">
            <v>42027</v>
          </cell>
          <cell r="AB192">
            <v>42024</v>
          </cell>
          <cell r="AC192">
            <v>0</v>
          </cell>
          <cell r="AD192" t="str">
            <v>10 weeks</v>
          </cell>
          <cell r="AE192">
            <v>42106</v>
          </cell>
          <cell r="AF192" t="str">
            <v>SENT</v>
          </cell>
          <cell r="AG192">
            <v>42024</v>
          </cell>
          <cell r="AH192">
            <v>42026</v>
          </cell>
          <cell r="AI192">
            <v>42039</v>
          </cell>
          <cell r="AJ192">
            <v>42034</v>
          </cell>
          <cell r="AK192">
            <v>42131</v>
          </cell>
          <cell r="AM192">
            <v>42130</v>
          </cell>
          <cell r="AN192" t="str">
            <v>Presanc 05/05/2015</v>
          </cell>
          <cell r="AO192">
            <v>42222</v>
          </cell>
          <cell r="AP192">
            <v>7865</v>
          </cell>
          <cell r="AR192"/>
          <cell r="AS192" t="str">
            <v>SENT</v>
          </cell>
          <cell r="AT192">
            <v>42130</v>
          </cell>
          <cell r="AU192">
            <v>42200</v>
          </cell>
          <cell r="AV192">
            <v>42214</v>
          </cell>
          <cell r="AW192">
            <v>42205</v>
          </cell>
          <cell r="AX192">
            <v>42209</v>
          </cell>
          <cell r="AY192">
            <v>42220</v>
          </cell>
          <cell r="AZ192"/>
          <cell r="BA192">
            <v>42230</v>
          </cell>
          <cell r="BB192"/>
          <cell r="BC192" t="str">
            <v>SENT</v>
          </cell>
          <cell r="BD192">
            <v>42230</v>
          </cell>
          <cell r="BE192" t="b">
            <v>0</v>
          </cell>
          <cell r="BF192">
            <v>5</v>
          </cell>
          <cell r="BH192">
            <v>42253</v>
          </cell>
          <cell r="BI192">
            <v>42254</v>
          </cell>
          <cell r="BJ192">
            <v>42398</v>
          </cell>
          <cell r="BK192">
            <v>42389</v>
          </cell>
          <cell r="BL192">
            <v>42418</v>
          </cell>
          <cell r="BM192" t="str">
            <v>CLSD</v>
          </cell>
          <cell r="BN192">
            <v>42391</v>
          </cell>
          <cell r="BO192" t="str">
            <v>29/01/16: ECF submitted and project now closed down. All documents in configuration library
22/01/2016 EC - CCN received from Beverley Viney. Just waiting for the ECF before we can close this. 
20/01/2016: CM - CCN issued to networks today with expiry 18/</v>
          </cell>
          <cell r="BQ192"/>
          <cell r="BS192"/>
          <cell r="BU192"/>
          <cell r="BW192"/>
          <cell r="BX192" t="str">
            <v>Low</v>
          </cell>
          <cell r="BZ192"/>
          <cell r="CA192"/>
          <cell r="CB192"/>
          <cell r="CC192"/>
          <cell r="CD192"/>
          <cell r="CE192"/>
          <cell r="CF192"/>
          <cell r="CG192" t="b">
            <v>0</v>
          </cell>
          <cell r="CH192"/>
          <cell r="CJ192" t="b">
            <v>0</v>
          </cell>
          <cell r="CK192" t="b">
            <v>0</v>
          </cell>
          <cell r="CL192" t="b">
            <v>0</v>
          </cell>
          <cell r="CM192"/>
          <cell r="CO192"/>
          <cell r="CP192"/>
          <cell r="CQ192" t="b">
            <v>0</v>
          </cell>
          <cell r="CR192" t="b">
            <v>0</v>
          </cell>
          <cell r="CS192"/>
          <cell r="CT192"/>
          <cell r="CU192"/>
          <cell r="CV192"/>
          <cell r="CW192"/>
          <cell r="CX192" t="b">
            <v>0</v>
          </cell>
          <cell r="CY192" t="b">
            <v>0</v>
          </cell>
          <cell r="CZ192" t="b">
            <v>0</v>
          </cell>
          <cell r="DA192" t="b">
            <v>0</v>
          </cell>
          <cell r="DB192"/>
          <cell r="DC192"/>
          <cell r="DD192"/>
          <cell r="DE192" t="b">
            <v>0</v>
          </cell>
          <cell r="DF192" t="b">
            <v>0</v>
          </cell>
        </row>
        <row r="193">
          <cell r="A193" t="str">
            <v>3550</v>
          </cell>
          <cell r="B193" t="str">
            <v>Implementation of Xoserve FGO Review</v>
          </cell>
          <cell r="C193" t="str">
            <v>100. Change Completed</v>
          </cell>
          <cell r="D193">
            <v>43089</v>
          </cell>
          <cell r="E193" t="str">
            <v xml:space="preserve">CO-RCVD 08/01/2015
EQ-PROD 21/01/2015
EQ-SENT 26/02/2015
BE-RCVD 29/05/2015
BE-PNDG 29/05/2015
BE-PROD 05/06/2015
BE-PROD 07/08/2015
BE-PROD 20/10/2015
BE-PROD 17/11/2015
BE-SENT 17/12/2015
CA-RCVD 15/03/2016
SN-PNDG 15/03/2016
SN-PROD 24/03/2016
SN-SENT </v>
          </cell>
          <cell r="F193" t="str">
            <v>Ofgem published the Conclusions of its Review of Xoserve’s Funding, Governance and Ownership in October 2013, and the industry has subsequently established the FGO Programme Overview Board (“the FGO POB”), whose goal is to achieve in a collaborative manne</v>
          </cell>
          <cell r="G193" t="b">
            <v>0</v>
          </cell>
          <cell r="H193"/>
          <cell r="I193">
            <v>42012</v>
          </cell>
          <cell r="J193">
            <v>42025</v>
          </cell>
          <cell r="K193">
            <v>42461</v>
          </cell>
          <cell r="L193" t="b">
            <v>1</v>
          </cell>
          <cell r="M193" t="str">
            <v>ALL</v>
          </cell>
          <cell r="N193"/>
          <cell r="O193" t="str">
            <v>Joanna Ferguson</v>
          </cell>
          <cell r="P193" t="str">
            <v>Joanna Ferguson</v>
          </cell>
          <cell r="Q193" t="str">
            <v>ICAF Meeting 14/01/15
Pre-Sanction- 08/12/15</v>
          </cell>
          <cell r="R193" t="str">
            <v>Nick Salter</v>
          </cell>
          <cell r="S193" t="str">
            <v>Martin Baker</v>
          </cell>
          <cell r="T193" t="str">
            <v>CP</v>
          </cell>
          <cell r="U193" t="str">
            <v>COMPLETE</v>
          </cell>
          <cell r="V193" t="b">
            <v>1</v>
          </cell>
          <cell r="W193">
            <v>43089</v>
          </cell>
          <cell r="X193"/>
          <cell r="Y193">
            <v>42025</v>
          </cell>
          <cell r="Z193">
            <v>42062</v>
          </cell>
          <cell r="AB193">
            <v>42061</v>
          </cell>
          <cell r="AC193">
            <v>0</v>
          </cell>
          <cell r="AD193" t="str">
            <v>one month</v>
          </cell>
          <cell r="AE193">
            <v>42150</v>
          </cell>
          <cell r="AF193" t="str">
            <v>SENT</v>
          </cell>
          <cell r="AG193">
            <v>42061</v>
          </cell>
          <cell r="AH193">
            <v>42153</v>
          </cell>
          <cell r="AI193">
            <v>42167</v>
          </cell>
          <cell r="AJ193">
            <v>42325</v>
          </cell>
          <cell r="AK193">
            <v>42356</v>
          </cell>
          <cell r="AL193">
            <v>42356</v>
          </cell>
          <cell r="AM193">
            <v>42355</v>
          </cell>
          <cell r="AN193" t="str">
            <v>Pre Sanction Review Meeting</v>
          </cell>
          <cell r="AO193">
            <v>42446</v>
          </cell>
          <cell r="AP193">
            <v>800000</v>
          </cell>
          <cell r="AR193"/>
          <cell r="AS193" t="str">
            <v>SENT</v>
          </cell>
          <cell r="AT193">
            <v>42355</v>
          </cell>
          <cell r="AU193">
            <v>42444</v>
          </cell>
          <cell r="AV193">
            <v>42458</v>
          </cell>
          <cell r="AW193">
            <v>42453</v>
          </cell>
          <cell r="AX193">
            <v>42468</v>
          </cell>
          <cell r="AY193">
            <v>42468</v>
          </cell>
          <cell r="AZ193"/>
          <cell r="BA193">
            <v>42468</v>
          </cell>
          <cell r="BB193" t="str">
            <v>24 months</v>
          </cell>
          <cell r="BC193" t="str">
            <v>SENT</v>
          </cell>
          <cell r="BD193">
            <v>42468</v>
          </cell>
          <cell r="BE193" t="b">
            <v>0</v>
          </cell>
          <cell r="BF193">
            <v>4</v>
          </cell>
          <cell r="BH193">
            <v>42830</v>
          </cell>
          <cell r="BI193">
            <v>42826</v>
          </cell>
          <cell r="BJ193">
            <v>42947</v>
          </cell>
          <cell r="BK193">
            <v>42968</v>
          </cell>
          <cell r="BM193" t="str">
            <v>CLSD</v>
          </cell>
          <cell r="BN193">
            <v>42968</v>
          </cell>
          <cell r="BO193" t="str">
            <v>20/12/17 DC Confirmation from Ian Bevan to say this project is complete.
16/11/2017 DC FGO project for new DCS agreement.
27/09/17 DC Speak to MB re approvals for closedown docs.
27/07/17 DC Email from MB to say he still waiting for one more signature and</v>
          </cell>
          <cell r="BQ193"/>
          <cell r="BS193"/>
          <cell r="BU193"/>
          <cell r="BW193"/>
          <cell r="BX193"/>
          <cell r="BY193">
            <v>1</v>
          </cell>
          <cell r="BZ193"/>
          <cell r="CA193" t="str">
            <v>Other</v>
          </cell>
          <cell r="CB193"/>
          <cell r="CC193" t="str">
            <v>Project Delivery</v>
          </cell>
          <cell r="CD193" t="str">
            <v>Other</v>
          </cell>
          <cell r="CE193" t="str">
            <v>Other</v>
          </cell>
          <cell r="CF193" t="str">
            <v>100+days</v>
          </cell>
          <cell r="CG193" t="b">
            <v>0</v>
          </cell>
          <cell r="CH193"/>
          <cell r="CJ193" t="b">
            <v>0</v>
          </cell>
          <cell r="CK193" t="b">
            <v>0</v>
          </cell>
          <cell r="CL193" t="b">
            <v>0</v>
          </cell>
          <cell r="CM193"/>
          <cell r="CO193"/>
          <cell r="CP193"/>
          <cell r="CQ193" t="b">
            <v>0</v>
          </cell>
          <cell r="CR193" t="b">
            <v>0</v>
          </cell>
          <cell r="CS193" t="str">
            <v>Customer</v>
          </cell>
          <cell r="CT193"/>
          <cell r="CU193"/>
          <cell r="CV193"/>
          <cell r="CW193"/>
          <cell r="CX193" t="b">
            <v>0</v>
          </cell>
          <cell r="CY193" t="b">
            <v>0</v>
          </cell>
          <cell r="CZ193" t="b">
            <v>0</v>
          </cell>
          <cell r="DA193" t="b">
            <v>0</v>
          </cell>
          <cell r="DB193"/>
          <cell r="DC193"/>
          <cell r="DD193"/>
          <cell r="DE193" t="b">
            <v>0</v>
          </cell>
          <cell r="DF193" t="b">
            <v>0</v>
          </cell>
        </row>
        <row r="194">
          <cell r="A194" t="str">
            <v>4474</v>
          </cell>
          <cell r="B194" t="str">
            <v>Delivery of Retro</v>
          </cell>
          <cell r="C194" t="str">
            <v>2.1. Start-Up Approach In Progress</v>
          </cell>
          <cell r="D194">
            <v>43074</v>
          </cell>
          <cell r="E194" t="str">
            <v>CO-RCVD 30/10/2017
Moved from CO-RCVD to 2.1 Start Up Approach in Progress 09/11/2017
97. Xoserve require ChMC sponsorship
2.1 Start-up approach</v>
          </cell>
          <cell r="F194"/>
          <cell r="G194" t="b">
            <v>0</v>
          </cell>
          <cell r="H194" t="str">
            <v>3872,3873,3892,4425</v>
          </cell>
          <cell r="I194">
            <v>42846</v>
          </cell>
          <cell r="K194">
            <v>43497</v>
          </cell>
          <cell r="L194" t="b">
            <v>0</v>
          </cell>
          <cell r="M194"/>
          <cell r="N194"/>
          <cell r="O194"/>
          <cell r="P194" t="str">
            <v>Lee Chambers</v>
          </cell>
          <cell r="Q194"/>
          <cell r="R194"/>
          <cell r="S194" t="str">
            <v>Lee Chambers</v>
          </cell>
          <cell r="T194" t="str">
            <v>CR (Internal)</v>
          </cell>
          <cell r="U194" t="str">
            <v>LIVE</v>
          </cell>
          <cell r="V194" t="b">
            <v>0</v>
          </cell>
          <cell r="X194"/>
          <cell r="AD194"/>
          <cell r="AF194"/>
          <cell r="AN194"/>
          <cell r="AR194"/>
          <cell r="AS194"/>
          <cell r="AZ194"/>
          <cell r="BB194"/>
          <cell r="BC194"/>
          <cell r="BE194" t="b">
            <v>0</v>
          </cell>
          <cell r="BH194">
            <v>43644</v>
          </cell>
          <cell r="BM194"/>
          <cell r="BO194" t="str">
            <v xml:space="preserve">02/02/2018 DC Updated database to show this change is a release 4 as per Alex Stuart.
19/12/2017 AC- Padmini Duvvuri is the senior project manager and Tom Lineham is the Project Manager 
05/12/17 - Julie B - Moved to Start up Approach
05/12/17 - Julie B </v>
          </cell>
          <cell r="BQ194"/>
          <cell r="BS194"/>
          <cell r="BU194"/>
          <cell r="BW194"/>
          <cell r="BX194"/>
          <cell r="BY194">
            <v>5</v>
          </cell>
          <cell r="BZ194" t="str">
            <v>UKLP IADBI319</v>
          </cell>
          <cell r="CA194" t="str">
            <v>R &amp; N</v>
          </cell>
          <cell r="CB194"/>
          <cell r="CC194" t="str">
            <v>Project Delivery</v>
          </cell>
          <cell r="CD194" t="str">
            <v>ISU</v>
          </cell>
          <cell r="CE194" t="str">
            <v>Other</v>
          </cell>
          <cell r="CF194" t="str">
            <v>31-100days</v>
          </cell>
          <cell r="CG194" t="b">
            <v>0</v>
          </cell>
          <cell r="CH194"/>
          <cell r="CJ194" t="b">
            <v>0</v>
          </cell>
          <cell r="CK194" t="b">
            <v>0</v>
          </cell>
          <cell r="CL194" t="b">
            <v>0</v>
          </cell>
          <cell r="CM194"/>
          <cell r="CO194"/>
          <cell r="CP194"/>
          <cell r="CQ194" t="b">
            <v>0</v>
          </cell>
          <cell r="CR194" t="b">
            <v>0</v>
          </cell>
          <cell r="CS194"/>
          <cell r="CT194"/>
          <cell r="CU194"/>
          <cell r="CV194" t="str">
            <v>MOD/Ofgem</v>
          </cell>
          <cell r="CW194" t="str">
            <v>Multiple Market Groups</v>
          </cell>
          <cell r="CX194" t="b">
            <v>1</v>
          </cell>
          <cell r="CY194" t="b">
            <v>1</v>
          </cell>
          <cell r="CZ194" t="b">
            <v>1</v>
          </cell>
          <cell r="DA194" t="b">
            <v>0</v>
          </cell>
          <cell r="DB194" t="str">
            <v>Service Area 1: Manage Supply Point Registration</v>
          </cell>
          <cell r="DC194" t="str">
            <v>Five to Twenty</v>
          </cell>
          <cell r="DD194" t="str">
            <v>Medium</v>
          </cell>
          <cell r="DE194" t="b">
            <v>0</v>
          </cell>
          <cell r="DF194" t="b">
            <v>0</v>
          </cell>
        </row>
        <row r="195">
          <cell r="A195" t="str">
            <v>4475</v>
          </cell>
          <cell r="B195" t="str">
            <v>CNG Enhanced User Portfolio Report</v>
          </cell>
          <cell r="C195" t="str">
            <v>99. Change Cancelled</v>
          </cell>
          <cell r="D195">
            <v>43069</v>
          </cell>
          <cell r="E195" t="str">
            <v>CO-RCVD 30/10/2017
Moved from CO-RCVD to 98.Xoserve propose change not required 13/11/2017
change closed 30/11/17 - JB</v>
          </cell>
          <cell r="F195"/>
          <cell r="G195" t="b">
            <v>0</v>
          </cell>
          <cell r="H195"/>
          <cell r="I195">
            <v>42858</v>
          </cell>
          <cell r="K195">
            <v>36558</v>
          </cell>
          <cell r="L195" t="b">
            <v>0</v>
          </cell>
          <cell r="M195"/>
          <cell r="N195"/>
          <cell r="O195"/>
          <cell r="P195" t="str">
            <v>Dave Turpin</v>
          </cell>
          <cell r="Q195"/>
          <cell r="R195"/>
          <cell r="S195" t="str">
            <v>Dene Williams</v>
          </cell>
          <cell r="T195" t="str">
            <v>CR (Internal)</v>
          </cell>
          <cell r="U195" t="str">
            <v>CLOSED</v>
          </cell>
          <cell r="V195" t="b">
            <v>0</v>
          </cell>
          <cell r="W195">
            <v>43069</v>
          </cell>
          <cell r="X195"/>
          <cell r="AD195"/>
          <cell r="AF195"/>
          <cell r="AN195"/>
          <cell r="AR195"/>
          <cell r="AS195"/>
          <cell r="AZ195"/>
          <cell r="BB195"/>
          <cell r="BC195"/>
          <cell r="BE195" t="b">
            <v>0</v>
          </cell>
          <cell r="BH195">
            <v>36558</v>
          </cell>
          <cell r="BM195"/>
          <cell r="BO195" t="str">
            <v>30/11/17 JB - ES confirmed that ChMC have not had sight of this change as the business deem that we no longer require this report we are closing this change down.
15/11/2017 JB Change proposal to be closed during following analysis with Emma Smith and bus</v>
          </cell>
          <cell r="BQ195"/>
          <cell r="BS195"/>
          <cell r="BU195"/>
          <cell r="BW195"/>
          <cell r="BX195"/>
          <cell r="BY195">
            <v>99</v>
          </cell>
          <cell r="BZ195" t="str">
            <v>UKLP IADBI320</v>
          </cell>
          <cell r="CA195" t="str">
            <v>R &amp; N</v>
          </cell>
          <cell r="CB195"/>
          <cell r="CC195" t="str">
            <v>Project Delivery</v>
          </cell>
          <cell r="CD195" t="str">
            <v>BW</v>
          </cell>
          <cell r="CE195" t="str">
            <v>Other</v>
          </cell>
          <cell r="CF195" t="str">
            <v>31-100days</v>
          </cell>
          <cell r="CG195" t="b">
            <v>0</v>
          </cell>
          <cell r="CH195"/>
          <cell r="CJ195" t="b">
            <v>0</v>
          </cell>
          <cell r="CK195" t="b">
            <v>0</v>
          </cell>
          <cell r="CL195" t="b">
            <v>0</v>
          </cell>
          <cell r="CM195"/>
          <cell r="CO195"/>
          <cell r="CP195"/>
          <cell r="CQ195" t="b">
            <v>0</v>
          </cell>
          <cell r="CR195" t="b">
            <v>0</v>
          </cell>
          <cell r="CS195" t="str">
            <v>Customer</v>
          </cell>
          <cell r="CT195"/>
          <cell r="CU195"/>
          <cell r="CV195"/>
          <cell r="CW195"/>
          <cell r="CX195" t="b">
            <v>0</v>
          </cell>
          <cell r="CY195" t="b">
            <v>0</v>
          </cell>
          <cell r="CZ195" t="b">
            <v>0</v>
          </cell>
          <cell r="DA195" t="b">
            <v>0</v>
          </cell>
          <cell r="DB195"/>
          <cell r="DC195"/>
          <cell r="DD195"/>
          <cell r="DE195" t="b">
            <v>0</v>
          </cell>
          <cell r="DF195" t="b">
            <v>0</v>
          </cell>
        </row>
        <row r="196">
          <cell r="A196" t="str">
            <v>COR1000.07</v>
          </cell>
          <cell r="B196" t="str">
            <v>Networks Migration</v>
          </cell>
          <cell r="C196" t="str">
            <v>99. Change Cancelled</v>
          </cell>
          <cell r="D196">
            <v>40637</v>
          </cell>
          <cell r="E196" t="str">
            <v>CO RCVD 04/04/2011,CO CLSD 04/04/2011</v>
          </cell>
          <cell r="F196"/>
          <cell r="G196" t="b">
            <v>0</v>
          </cell>
          <cell r="H196"/>
          <cell r="I196">
            <v>40637</v>
          </cell>
          <cell r="L196" t="b">
            <v>0</v>
          </cell>
          <cell r="M196"/>
          <cell r="N196"/>
          <cell r="O196"/>
          <cell r="P196" t="str">
            <v>Iain Collin</v>
          </cell>
          <cell r="Q196"/>
          <cell r="R196"/>
          <cell r="S196" t="str">
            <v>Iain Collin</v>
          </cell>
          <cell r="T196" t="str">
            <v>CR (internal)</v>
          </cell>
          <cell r="U196" t="str">
            <v>CLOSED</v>
          </cell>
          <cell r="V196" t="b">
            <v>0</v>
          </cell>
          <cell r="W196">
            <v>40637</v>
          </cell>
          <cell r="X196"/>
          <cell r="AD196"/>
          <cell r="AF196"/>
          <cell r="AN196"/>
          <cell r="AR196"/>
          <cell r="AS196"/>
          <cell r="AZ196"/>
          <cell r="BB196"/>
          <cell r="BC196"/>
          <cell r="BE196" t="b">
            <v>0</v>
          </cell>
          <cell r="BF196">
            <v>7</v>
          </cell>
          <cell r="BM196"/>
          <cell r="BO196" t="str">
            <v xml:space="preserve">04/04/11 AK - This section of the Programme is no longer valid. It has been loaded onto the Tracking Sheet but closed down to ensure audit is visible for completion of the full Telecoms Programme.
</v>
          </cell>
          <cell r="BQ196"/>
          <cell r="BS196"/>
          <cell r="BU196"/>
          <cell r="BW196"/>
          <cell r="BX196"/>
          <cell r="BZ196"/>
          <cell r="CA196"/>
          <cell r="CB196"/>
          <cell r="CC196"/>
          <cell r="CD196"/>
          <cell r="CE196"/>
          <cell r="CF196"/>
          <cell r="CG196" t="b">
            <v>0</v>
          </cell>
          <cell r="CH196"/>
          <cell r="CJ196" t="b">
            <v>0</v>
          </cell>
          <cell r="CK196" t="b">
            <v>0</v>
          </cell>
          <cell r="CL196" t="b">
            <v>0</v>
          </cell>
          <cell r="CM196"/>
          <cell r="CO196"/>
          <cell r="CP196"/>
          <cell r="CQ196" t="b">
            <v>0</v>
          </cell>
          <cell r="CR196" t="b">
            <v>0</v>
          </cell>
          <cell r="CS196"/>
          <cell r="CT196"/>
          <cell r="CU196"/>
          <cell r="CV196"/>
          <cell r="CW196"/>
          <cell r="CX196" t="b">
            <v>0</v>
          </cell>
          <cell r="CY196" t="b">
            <v>0</v>
          </cell>
          <cell r="CZ196" t="b">
            <v>0</v>
          </cell>
          <cell r="DA196" t="b">
            <v>0</v>
          </cell>
          <cell r="DB196"/>
          <cell r="DC196"/>
          <cell r="DD196"/>
          <cell r="DE196" t="b">
            <v>0</v>
          </cell>
          <cell r="DF196" t="b">
            <v>0</v>
          </cell>
        </row>
        <row r="197">
          <cell r="A197" t="str">
            <v>COR1000.08</v>
          </cell>
          <cell r="B197" t="str">
            <v>SMTP Server Project</v>
          </cell>
          <cell r="C197" t="str">
            <v>100. Change Completed</v>
          </cell>
          <cell r="D197">
            <v>40827</v>
          </cell>
          <cell r="E197" t="str">
            <v>CO RCVD 18/11/2010,EQ PNDG 24/11/2010,BE PNDG 14/12/2010,BE PROD 14/12/2010,BE SENT 14/12/2010,CA RCVD 17/02/2011,PD PROD 17/02/2011,PD IMPD 14/09/2011,PD PROD 11/10/2011,PD SENT 11/10/2011,PD CLSD 11/10/2011,EQ PNDG 24/11/2010,PD CLSD 11/10/2011</v>
          </cell>
          <cell r="F197"/>
          <cell r="G197" t="b">
            <v>0</v>
          </cell>
          <cell r="H197"/>
          <cell r="I197">
            <v>40500</v>
          </cell>
          <cell r="L197" t="b">
            <v>0</v>
          </cell>
          <cell r="M197"/>
          <cell r="N197"/>
          <cell r="O197"/>
          <cell r="P197" t="str">
            <v>Iain Collin</v>
          </cell>
          <cell r="Q197" t="str">
            <v>Workload Meeting 24/11/10</v>
          </cell>
          <cell r="R197"/>
          <cell r="S197" t="str">
            <v>Chris Fears</v>
          </cell>
          <cell r="T197" t="str">
            <v>CR (internal)</v>
          </cell>
          <cell r="U197" t="str">
            <v>COMPLETE</v>
          </cell>
          <cell r="V197" t="b">
            <v>0</v>
          </cell>
          <cell r="X197" t="str">
            <v>Neil Morgan</v>
          </cell>
          <cell r="AD197"/>
          <cell r="AF197" t="str">
            <v>PNDG</v>
          </cell>
          <cell r="AG197">
            <v>40506</v>
          </cell>
          <cell r="AI197">
            <v>40526</v>
          </cell>
          <cell r="AJ197">
            <v>40526</v>
          </cell>
          <cell r="AK197">
            <v>40526</v>
          </cell>
          <cell r="AL197">
            <v>40526</v>
          </cell>
          <cell r="AM197">
            <v>40526</v>
          </cell>
          <cell r="AN197" t="str">
            <v xml:space="preserve">Project Board  </v>
          </cell>
          <cell r="AR197"/>
          <cell r="AS197" t="str">
            <v>SENT</v>
          </cell>
          <cell r="AT197">
            <v>40526</v>
          </cell>
          <cell r="AU197">
            <v>40591</v>
          </cell>
          <cell r="AZ197"/>
          <cell r="BB197"/>
          <cell r="BC197" t="str">
            <v>RCVD</v>
          </cell>
          <cell r="BD197">
            <v>40591</v>
          </cell>
          <cell r="BE197" t="b">
            <v>0</v>
          </cell>
          <cell r="BF197">
            <v>7</v>
          </cell>
          <cell r="BH197">
            <v>40816</v>
          </cell>
          <cell r="BI197">
            <v>40800</v>
          </cell>
          <cell r="BJ197">
            <v>40827</v>
          </cell>
          <cell r="BK197">
            <v>40827</v>
          </cell>
          <cell r="BL197">
            <v>40554</v>
          </cell>
          <cell r="BM197" t="str">
            <v>CLSD</v>
          </cell>
          <cell r="BN197">
            <v>40827</v>
          </cell>
          <cell r="BO197" t="str">
            <v>11/10/11 AK - Email rec'd from Steve Adcock authorising closure.
11/10/11 AK - Update rec'd from Chris Fears confirming that this project implemented successfully on 14/09/11 &amp; is now completed. Email sent to Steve Adcock stating "I have received an updat</v>
          </cell>
          <cell r="BQ197"/>
          <cell r="BS197"/>
          <cell r="BU197"/>
          <cell r="BW197"/>
          <cell r="BX197"/>
          <cell r="BZ197"/>
          <cell r="CA197"/>
          <cell r="CB197"/>
          <cell r="CC197"/>
          <cell r="CD197"/>
          <cell r="CE197"/>
          <cell r="CF197"/>
          <cell r="CG197" t="b">
            <v>0</v>
          </cell>
          <cell r="CH197"/>
          <cell r="CJ197" t="b">
            <v>0</v>
          </cell>
          <cell r="CK197" t="b">
            <v>0</v>
          </cell>
          <cell r="CL197" t="b">
            <v>0</v>
          </cell>
          <cell r="CM197"/>
          <cell r="CO197"/>
          <cell r="CP197"/>
          <cell r="CQ197" t="b">
            <v>0</v>
          </cell>
          <cell r="CR197" t="b">
            <v>0</v>
          </cell>
          <cell r="CS197"/>
          <cell r="CT197"/>
          <cell r="CU197"/>
          <cell r="CV197"/>
          <cell r="CW197"/>
          <cell r="CX197" t="b">
            <v>0</v>
          </cell>
          <cell r="CY197" t="b">
            <v>0</v>
          </cell>
          <cell r="CZ197" t="b">
            <v>0</v>
          </cell>
          <cell r="DA197" t="b">
            <v>0</v>
          </cell>
          <cell r="DB197"/>
          <cell r="DC197"/>
          <cell r="DD197"/>
          <cell r="DE197" t="b">
            <v>0</v>
          </cell>
          <cell r="DF197" t="b">
            <v>0</v>
          </cell>
        </row>
        <row r="198">
          <cell r="A198" t="str">
            <v>COR2717</v>
          </cell>
          <cell r="B198" t="str">
            <v>Billing of UNC TPD Section G3.8.1 (b) Transporter Disablement of Supply Jobs (MOD 675)</v>
          </cell>
          <cell r="C198" t="str">
            <v>100. Change Completed</v>
          </cell>
          <cell r="D198">
            <v>41814</v>
          </cell>
          <cell r="E198" t="str">
            <v xml:space="preserve">CO RCVD 27/07/2012,EQ PNDG 01/08/2012,EQ PROD 09/08/2012,EQ SENT 23/08/2012,BE RCVD 22/10/2012,BE PROD 22/10/2012,BE SENT 06/12/2012,CA RCVD 13/12/2012,SN PROD 13/12/2012,SN SENT 20/12/2012,PD PROD 20/12/2012,PD-IMPD 12/04/2013,PD-SENT 27/05/2014,PD-CLSD </v>
          </cell>
          <cell r="F198" t="str">
            <v xml:space="preserve">DNs require Xoserve to provide an invoicing process to facilitate the billing of Shippers for jobs completed by the transporter in relation to UNC TPD Section G 3.8.1 (b). </v>
          </cell>
          <cell r="G198" t="b">
            <v>0</v>
          </cell>
          <cell r="H198"/>
          <cell r="I198">
            <v>41117</v>
          </cell>
          <cell r="J198">
            <v>41130</v>
          </cell>
          <cell r="L198" t="b">
            <v>0</v>
          </cell>
          <cell r="M198" t="str">
            <v>ADN</v>
          </cell>
          <cell r="N198"/>
          <cell r="O198" t="str">
            <v>Joel Martin</v>
          </cell>
          <cell r="P198" t="str">
            <v>Joel Martin</v>
          </cell>
          <cell r="Q198" t="str">
            <v>Workload meeting 01/08/12</v>
          </cell>
          <cell r="R198" t="str">
            <v>Dean Johnson</v>
          </cell>
          <cell r="S198" t="str">
            <v>Lorraine Cave</v>
          </cell>
          <cell r="T198" t="str">
            <v>CO</v>
          </cell>
          <cell r="U198" t="str">
            <v>COMPLETE</v>
          </cell>
          <cell r="V198" t="b">
            <v>1</v>
          </cell>
          <cell r="W198">
            <v>41814</v>
          </cell>
          <cell r="X198" t="str">
            <v>Max Pemberton</v>
          </cell>
          <cell r="Y198">
            <v>41130</v>
          </cell>
          <cell r="Z198">
            <v>41144</v>
          </cell>
          <cell r="AB198">
            <v>41144</v>
          </cell>
          <cell r="AC198">
            <v>0</v>
          </cell>
          <cell r="AD198" t="str">
            <v>15 weeks</v>
          </cell>
          <cell r="AE198">
            <v>41205</v>
          </cell>
          <cell r="AF198" t="str">
            <v>SENT</v>
          </cell>
          <cell r="AG198">
            <v>41144</v>
          </cell>
          <cell r="AH198">
            <v>41204</v>
          </cell>
          <cell r="AI198">
            <v>41218</v>
          </cell>
          <cell r="AJ198">
            <v>41218</v>
          </cell>
          <cell r="AK198">
            <v>41249</v>
          </cell>
          <cell r="AM198">
            <v>41249</v>
          </cell>
          <cell r="AN198" t="str">
            <v>Pre Sanc 27/11/2012</v>
          </cell>
          <cell r="AO198">
            <v>41339</v>
          </cell>
          <cell r="AP198">
            <v>5806</v>
          </cell>
          <cell r="AR198"/>
          <cell r="AS198" t="str">
            <v>SENT</v>
          </cell>
          <cell r="AT198">
            <v>41249</v>
          </cell>
          <cell r="AU198">
            <v>41256</v>
          </cell>
          <cell r="AV198">
            <v>41271</v>
          </cell>
          <cell r="AW198">
            <v>41263</v>
          </cell>
          <cell r="AX198">
            <v>41263</v>
          </cell>
          <cell r="AZ198"/>
          <cell r="BA198">
            <v>41263</v>
          </cell>
          <cell r="BB198"/>
          <cell r="BC198" t="str">
            <v>SENT</v>
          </cell>
          <cell r="BD198">
            <v>41263</v>
          </cell>
          <cell r="BE198" t="b">
            <v>0</v>
          </cell>
          <cell r="BF198">
            <v>3</v>
          </cell>
          <cell r="BH198">
            <v>41365</v>
          </cell>
          <cell r="BI198">
            <v>41376</v>
          </cell>
          <cell r="BK198">
            <v>41786</v>
          </cell>
          <cell r="BM198" t="str">
            <v>CLSD</v>
          </cell>
          <cell r="BN198">
            <v>41814</v>
          </cell>
          <cell r="BO198" t="str">
            <v>13/06/13 KB - CA received for revised BER. 
12/06/13 KB - Revised BER issued to reflect slight increase in costs - discussed at CMSG meeting on 12/06.</v>
          </cell>
          <cell r="BQ198"/>
          <cell r="BS198"/>
          <cell r="BU198"/>
          <cell r="BW198"/>
          <cell r="BX198"/>
          <cell r="BZ198"/>
          <cell r="CA198"/>
          <cell r="CB198"/>
          <cell r="CC198"/>
          <cell r="CD198"/>
          <cell r="CE198"/>
          <cell r="CF198"/>
          <cell r="CG198" t="b">
            <v>0</v>
          </cell>
          <cell r="CH198"/>
          <cell r="CJ198" t="b">
            <v>0</v>
          </cell>
          <cell r="CK198" t="b">
            <v>0</v>
          </cell>
          <cell r="CL198" t="b">
            <v>0</v>
          </cell>
          <cell r="CM198"/>
          <cell r="CO198"/>
          <cell r="CP198"/>
          <cell r="CQ198" t="b">
            <v>0</v>
          </cell>
          <cell r="CR198" t="b">
            <v>0</v>
          </cell>
          <cell r="CS198"/>
          <cell r="CT198"/>
          <cell r="CU198"/>
          <cell r="CV198"/>
          <cell r="CW198"/>
          <cell r="CX198" t="b">
            <v>0</v>
          </cell>
          <cell r="CY198" t="b">
            <v>0</v>
          </cell>
          <cell r="CZ198" t="b">
            <v>0</v>
          </cell>
          <cell r="DA198" t="b">
            <v>0</v>
          </cell>
          <cell r="DB198"/>
          <cell r="DC198"/>
          <cell r="DD198"/>
          <cell r="DE198" t="b">
            <v>0</v>
          </cell>
          <cell r="DF198" t="b">
            <v>0</v>
          </cell>
        </row>
        <row r="199">
          <cell r="A199" t="str">
            <v>COR2787</v>
          </cell>
          <cell r="B199" t="str">
            <v>Business File Type Process 
(WITH BICC TEAM - ON HOLD AS PROJECT)</v>
          </cell>
          <cell r="C199" t="str">
            <v>99. Change Cancelled</v>
          </cell>
          <cell r="D199">
            <v>41906</v>
          </cell>
          <cell r="E199" t="str">
            <v>CO RCVD 01/10/2012
CO-CLSD 24/09/2014</v>
          </cell>
          <cell r="F199" t="str">
            <v>A new File Type process was created for the EFT project to capture any new file types, changes to existing file types and also decommissioned file types as there was no formal process in place to capture this.
This process created was only to be valid for</v>
          </cell>
          <cell r="G199" t="b">
            <v>0</v>
          </cell>
          <cell r="H199"/>
          <cell r="I199">
            <v>41183</v>
          </cell>
          <cell r="L199" t="b">
            <v>0</v>
          </cell>
          <cell r="M199"/>
          <cell r="N199"/>
          <cell r="O199"/>
          <cell r="P199" t="str">
            <v>Lee Chambers</v>
          </cell>
          <cell r="Q199" t="str">
            <v>Workload Meeting 03/10/12</v>
          </cell>
          <cell r="R199" t="str">
            <v>Denis Regan</v>
          </cell>
          <cell r="S199" t="str">
            <v>Chris Fears</v>
          </cell>
          <cell r="T199" t="str">
            <v>CR (internal)</v>
          </cell>
          <cell r="U199" t="str">
            <v>CLOSED</v>
          </cell>
          <cell r="V199" t="b">
            <v>0</v>
          </cell>
          <cell r="W199">
            <v>41906</v>
          </cell>
          <cell r="X199"/>
          <cell r="AD199"/>
          <cell r="AF199"/>
          <cell r="AN199"/>
          <cell r="AR199"/>
          <cell r="AS199"/>
          <cell r="AZ199"/>
          <cell r="BB199"/>
          <cell r="BC199"/>
          <cell r="BE199" t="b">
            <v>0</v>
          </cell>
          <cell r="BF199">
            <v>7</v>
          </cell>
          <cell r="BM199"/>
          <cell r="BO199" t="str">
            <v>24/09/14 KB - Approval to close received from Denis Regan &amp; Chris Fears.  Work did not progress.  
20/01/14 KB Update provided by AS - Not started, no project involvement required, with BICC team.
28/11/13 KB - Update provided by AS.  This piece of work i</v>
          </cell>
          <cell r="BQ199"/>
          <cell r="BS199"/>
          <cell r="BU199"/>
          <cell r="BW199"/>
          <cell r="BX199"/>
          <cell r="BZ199"/>
          <cell r="CA199"/>
          <cell r="CB199"/>
          <cell r="CC199"/>
          <cell r="CD199"/>
          <cell r="CE199"/>
          <cell r="CF199"/>
          <cell r="CG199" t="b">
            <v>0</v>
          </cell>
          <cell r="CH199"/>
          <cell r="CJ199" t="b">
            <v>0</v>
          </cell>
          <cell r="CK199" t="b">
            <v>0</v>
          </cell>
          <cell r="CL199" t="b">
            <v>0</v>
          </cell>
          <cell r="CM199"/>
          <cell r="CO199"/>
          <cell r="CP199"/>
          <cell r="CQ199" t="b">
            <v>0</v>
          </cell>
          <cell r="CR199" t="b">
            <v>0</v>
          </cell>
          <cell r="CS199"/>
          <cell r="CT199"/>
          <cell r="CU199"/>
          <cell r="CV199"/>
          <cell r="CW199"/>
          <cell r="CX199" t="b">
            <v>0</v>
          </cell>
          <cell r="CY199" t="b">
            <v>0</v>
          </cell>
          <cell r="CZ199" t="b">
            <v>0</v>
          </cell>
          <cell r="DA199" t="b">
            <v>0</v>
          </cell>
          <cell r="DB199"/>
          <cell r="DC199"/>
          <cell r="DD199"/>
          <cell r="DE199" t="b">
            <v>0</v>
          </cell>
          <cell r="DF199" t="b">
            <v>0</v>
          </cell>
        </row>
        <row r="200">
          <cell r="A200" t="str">
            <v>COR2681</v>
          </cell>
          <cell r="B200" t="str">
            <v>IP ETL Upgrade Project</v>
          </cell>
          <cell r="C200" t="str">
            <v>99. Change Cancelled</v>
          </cell>
          <cell r="D200">
            <v>41332</v>
          </cell>
          <cell r="E200" t="str">
            <v>CO RCVD 04/07/2012
PD IMPD 10/11/2012
PD SENT 27/02/2013
PD CLSD 27/02/2013</v>
          </cell>
          <cell r="F200" t="str">
            <v>The project is to increase the storage, CPU and memory of IP so that it cope with additional loads being placed on it by forthcoming projects</v>
          </cell>
          <cell r="G200" t="b">
            <v>0</v>
          </cell>
          <cell r="H200"/>
          <cell r="I200">
            <v>41094</v>
          </cell>
          <cell r="J200">
            <v>41108</v>
          </cell>
          <cell r="L200" t="b">
            <v>0</v>
          </cell>
          <cell r="M200"/>
          <cell r="N200"/>
          <cell r="O200"/>
          <cell r="P200" t="str">
            <v>David Clayton</v>
          </cell>
          <cell r="Q200" t="str">
            <v>Workload Meeting 11/07/12</v>
          </cell>
          <cell r="R200" t="str">
            <v>Annie Griffith</v>
          </cell>
          <cell r="S200" t="str">
            <v>Sat Kalsi</v>
          </cell>
          <cell r="T200" t="str">
            <v>CO</v>
          </cell>
          <cell r="U200" t="str">
            <v>CLOSED</v>
          </cell>
          <cell r="V200" t="b">
            <v>0</v>
          </cell>
          <cell r="X200" t="str">
            <v>Tony Long</v>
          </cell>
          <cell r="Y200">
            <v>41108</v>
          </cell>
          <cell r="AD200"/>
          <cell r="AF200"/>
          <cell r="AK200">
            <v>41316</v>
          </cell>
          <cell r="AN200"/>
          <cell r="AR200"/>
          <cell r="AS200" t="str">
            <v>PROD</v>
          </cell>
          <cell r="AT200">
            <v>41283</v>
          </cell>
          <cell r="AZ200"/>
          <cell r="BB200"/>
          <cell r="BC200"/>
          <cell r="BE200" t="b">
            <v>0</v>
          </cell>
          <cell r="BF200">
            <v>7</v>
          </cell>
          <cell r="BI200">
            <v>41223</v>
          </cell>
          <cell r="BM200"/>
          <cell r="BO200" t="str">
            <v>27/02/2013 AT - Workload Meeting Minutes: Project now closed with email cc’d to the change orders box account as confirmation from Sat Kalsi.
20/02/2013 AT - Workload Meeting Minutes: PIA presented to XEC 11/02 with no challenges project closure document</v>
          </cell>
          <cell r="BQ200"/>
          <cell r="BS200"/>
          <cell r="BU200"/>
          <cell r="BW200"/>
          <cell r="BX200"/>
          <cell r="BZ200"/>
          <cell r="CA200"/>
          <cell r="CB200"/>
          <cell r="CC200"/>
          <cell r="CD200"/>
          <cell r="CE200"/>
          <cell r="CF200"/>
          <cell r="CG200" t="b">
            <v>0</v>
          </cell>
          <cell r="CH200"/>
          <cell r="CJ200" t="b">
            <v>0</v>
          </cell>
          <cell r="CK200" t="b">
            <v>0</v>
          </cell>
          <cell r="CL200" t="b">
            <v>0</v>
          </cell>
          <cell r="CM200"/>
          <cell r="CO200"/>
          <cell r="CP200"/>
          <cell r="CQ200" t="b">
            <v>0</v>
          </cell>
          <cell r="CR200" t="b">
            <v>0</v>
          </cell>
          <cell r="CS200"/>
          <cell r="CT200"/>
          <cell r="CU200"/>
          <cell r="CV200"/>
          <cell r="CW200"/>
          <cell r="CX200" t="b">
            <v>0</v>
          </cell>
          <cell r="CY200" t="b">
            <v>0</v>
          </cell>
          <cell r="CZ200" t="b">
            <v>0</v>
          </cell>
          <cell r="DA200" t="b">
            <v>0</v>
          </cell>
          <cell r="DB200"/>
          <cell r="DC200"/>
          <cell r="DD200"/>
          <cell r="DE200" t="b">
            <v>0</v>
          </cell>
          <cell r="DF200" t="b">
            <v>0</v>
          </cell>
        </row>
        <row r="201">
          <cell r="A201" t="str">
            <v>COR2618</v>
          </cell>
          <cell r="B201" t="str">
            <v>UKL Tape Drive Upgrade</v>
          </cell>
          <cell r="C201" t="str">
            <v>100. Change Completed</v>
          </cell>
          <cell r="D201">
            <v>41309</v>
          </cell>
          <cell r="E201" t="str">
            <v>CO RCVD 11/04/2012,EQ PNDG 18/04/2012,EQ PROD 25/04/2012,BE PNDG 26/04/2012,BE PROD 26/04/2012,EQ PROD 25/04/2012,BE PROD 26/04/2012,PD PROD 09/01/2013,PD IMPD 14/01/2013,PD CLSD 04/02/2013</v>
          </cell>
          <cell r="F201" t="str">
            <v xml:space="preserve">The tape drive was under COR2433 which is now addressing the UKL Disk Storage and SAN Switch Upgrade.  Therefore, having a new COR number will be easier to manage.  Tony confirmed their preference for a completely new reference as opposed to COR2433 with </v>
          </cell>
          <cell r="G201" t="b">
            <v>0</v>
          </cell>
          <cell r="H201"/>
          <cell r="I201">
            <v>41010</v>
          </cell>
          <cell r="J201">
            <v>41024</v>
          </cell>
          <cell r="L201" t="b">
            <v>0</v>
          </cell>
          <cell r="M201"/>
          <cell r="N201"/>
          <cell r="O201"/>
          <cell r="P201" t="str">
            <v>Christina McArthur</v>
          </cell>
          <cell r="Q201" t="str">
            <v>Workload Meeting 18/04/12</v>
          </cell>
          <cell r="R201" t="str">
            <v>Sandra Simpson / Vicky Palmer</v>
          </cell>
          <cell r="S201" t="str">
            <v>Sat Kalsi</v>
          </cell>
          <cell r="T201" t="str">
            <v>CO</v>
          </cell>
          <cell r="U201" t="str">
            <v>COMPLETE</v>
          </cell>
          <cell r="V201" t="b">
            <v>0</v>
          </cell>
          <cell r="X201" t="str">
            <v>Tony Long</v>
          </cell>
          <cell r="Y201">
            <v>41024</v>
          </cell>
          <cell r="AD201"/>
          <cell r="AF201" t="str">
            <v>PROD</v>
          </cell>
          <cell r="AG201">
            <v>41024</v>
          </cell>
          <cell r="AN201"/>
          <cell r="AR201"/>
          <cell r="AS201" t="str">
            <v>PROD</v>
          </cell>
          <cell r="AT201">
            <v>41025</v>
          </cell>
          <cell r="AZ201"/>
          <cell r="BB201"/>
          <cell r="BC201"/>
          <cell r="BE201" t="b">
            <v>0</v>
          </cell>
          <cell r="BF201">
            <v>7</v>
          </cell>
          <cell r="BI201">
            <v>41288</v>
          </cell>
          <cell r="BM201" t="str">
            <v>CLSD</v>
          </cell>
          <cell r="BN201">
            <v>41309</v>
          </cell>
          <cell r="BO201" t="str">
            <v>04/02/13 DP - Project closure authorisation received from Tony Long. Project Closed on tracking sheet.
23/01/13 KB - Update provided by Tony Long - PIA presented to 14/1 XEC with no challenges.  ECF issued and project can be closed (closure notice approve</v>
          </cell>
          <cell r="BQ201"/>
          <cell r="BS201"/>
          <cell r="BU201"/>
          <cell r="BW201"/>
          <cell r="BX201"/>
          <cell r="BZ201"/>
          <cell r="CA201"/>
          <cell r="CB201"/>
          <cell r="CC201"/>
          <cell r="CD201"/>
          <cell r="CE201"/>
          <cell r="CF201"/>
          <cell r="CG201" t="b">
            <v>0</v>
          </cell>
          <cell r="CH201"/>
          <cell r="CJ201" t="b">
            <v>0</v>
          </cell>
          <cell r="CK201" t="b">
            <v>0</v>
          </cell>
          <cell r="CL201" t="b">
            <v>0</v>
          </cell>
          <cell r="CM201"/>
          <cell r="CO201"/>
          <cell r="CP201"/>
          <cell r="CQ201" t="b">
            <v>0</v>
          </cell>
          <cell r="CR201" t="b">
            <v>0</v>
          </cell>
          <cell r="CS201"/>
          <cell r="CT201"/>
          <cell r="CU201"/>
          <cell r="CV201"/>
          <cell r="CW201"/>
          <cell r="CX201" t="b">
            <v>0</v>
          </cell>
          <cell r="CY201" t="b">
            <v>0</v>
          </cell>
          <cell r="CZ201" t="b">
            <v>0</v>
          </cell>
          <cell r="DA201" t="b">
            <v>0</v>
          </cell>
          <cell r="DB201"/>
          <cell r="DC201"/>
          <cell r="DD201"/>
          <cell r="DE201" t="b">
            <v>0</v>
          </cell>
          <cell r="DF201" t="b">
            <v>0</v>
          </cell>
        </row>
        <row r="202">
          <cell r="A202" t="str">
            <v>COR2877</v>
          </cell>
          <cell r="B202" t="str">
            <v>Testing Gemini/Exit for the Introduction of a Long Term Non Firm Capacity Product</v>
          </cell>
          <cell r="C202" t="str">
            <v>100. Change Completed</v>
          </cell>
          <cell r="D202">
            <v>41647</v>
          </cell>
          <cell r="E202" t="str">
            <v>CO RCVD 04/07/2013
BE-PNDG 17/07/2013
BE PROD 17/07/2013
BE-SENT 14/08/2013
BE-SENT 17/08/2013
CA-RCVD 16/08/2013
SN-PROD 16/08/2013
SN SENT 21/08/2013
PD PROD 21/08/2013
PD IMPD 18/10/2013
PD-SENT 23/12/2013
PD-CLSD 08/01/2014</v>
          </cell>
          <cell r="F202" t="str">
            <v>National Grid NTS has raised a Modification to the UNC (Mod 0454) to introduce Long Term Non Firm capacity products to both Entry and Exit Users. This change would allow a customer access to the NTS prior to the release of the firm incremental NTS Entry /</v>
          </cell>
          <cell r="G202" t="b">
            <v>1</v>
          </cell>
          <cell r="H202"/>
          <cell r="I202">
            <v>41459</v>
          </cell>
          <cell r="J202">
            <v>41472</v>
          </cell>
          <cell r="L202" t="b">
            <v>0</v>
          </cell>
          <cell r="M202" t="str">
            <v>NNW</v>
          </cell>
          <cell r="N202" t="str">
            <v>NGT</v>
          </cell>
          <cell r="O202" t="str">
            <v>Sean McGoldrick</v>
          </cell>
          <cell r="P202" t="str">
            <v>Sean McGoldrick</v>
          </cell>
          <cell r="Q202" t="str">
            <v>Workload Meeting Wed 10/07/13</v>
          </cell>
          <cell r="R202"/>
          <cell r="S202" t="str">
            <v>Andy Earnshaw</v>
          </cell>
          <cell r="T202" t="str">
            <v>CO</v>
          </cell>
          <cell r="U202" t="str">
            <v>COMPLETE</v>
          </cell>
          <cell r="V202" t="b">
            <v>1</v>
          </cell>
          <cell r="X202" t="str">
            <v>Jo Beardsmore</v>
          </cell>
          <cell r="AD202"/>
          <cell r="AF202"/>
          <cell r="AI202">
            <v>41472</v>
          </cell>
          <cell r="AJ202">
            <v>41472</v>
          </cell>
          <cell r="AK202">
            <v>41516</v>
          </cell>
          <cell r="AM202">
            <v>41500</v>
          </cell>
          <cell r="AN202" t="str">
            <v>Workload 14/08/2013</v>
          </cell>
          <cell r="AO202">
            <v>41592</v>
          </cell>
          <cell r="AR202"/>
          <cell r="AS202" t="str">
            <v>SENT</v>
          </cell>
          <cell r="AT202">
            <v>41503</v>
          </cell>
          <cell r="AU202">
            <v>41502</v>
          </cell>
          <cell r="AV202">
            <v>41513</v>
          </cell>
          <cell r="AW202">
            <v>41507</v>
          </cell>
          <cell r="AX202">
            <v>41507</v>
          </cell>
          <cell r="AZ202" t="str">
            <v>Richard Jones</v>
          </cell>
          <cell r="BA202">
            <v>41507</v>
          </cell>
          <cell r="BB202"/>
          <cell r="BC202" t="str">
            <v>SENT</v>
          </cell>
          <cell r="BD202">
            <v>41507</v>
          </cell>
          <cell r="BE202" t="b">
            <v>0</v>
          </cell>
          <cell r="BF202">
            <v>5</v>
          </cell>
          <cell r="BH202">
            <v>41565</v>
          </cell>
          <cell r="BI202">
            <v>41565</v>
          </cell>
          <cell r="BJ202">
            <v>41631</v>
          </cell>
          <cell r="BK202">
            <v>41631</v>
          </cell>
          <cell r="BM202" t="str">
            <v>CLSD</v>
          </cell>
          <cell r="BN202">
            <v>41647</v>
          </cell>
          <cell r="BO202" t="str">
            <v>26/11/13 KB - Verbal updates provided by AE. 
16/08/13 AT - Revised BER re-issued to reflect minor amendments requested bg NGT.
16/08/13 AT - Revised BER issued.  
17/07/13 KB - No EQR required, refer to note from AE.
16/08/2013 AT - Revised BER sent</v>
          </cell>
          <cell r="BQ202"/>
          <cell r="BS202"/>
          <cell r="BU202"/>
          <cell r="BW202"/>
          <cell r="BX202"/>
          <cell r="BZ202"/>
          <cell r="CA202"/>
          <cell r="CB202"/>
          <cell r="CC202"/>
          <cell r="CD202"/>
          <cell r="CE202"/>
          <cell r="CF202"/>
          <cell r="CG202" t="b">
            <v>0</v>
          </cell>
          <cell r="CH202"/>
          <cell r="CJ202" t="b">
            <v>0</v>
          </cell>
          <cell r="CK202" t="b">
            <v>0</v>
          </cell>
          <cell r="CL202" t="b">
            <v>0</v>
          </cell>
          <cell r="CM202"/>
          <cell r="CO202"/>
          <cell r="CP202"/>
          <cell r="CQ202" t="b">
            <v>0</v>
          </cell>
          <cell r="CR202" t="b">
            <v>0</v>
          </cell>
          <cell r="CS202"/>
          <cell r="CT202"/>
          <cell r="CU202"/>
          <cell r="CV202"/>
          <cell r="CW202"/>
          <cell r="CX202" t="b">
            <v>0</v>
          </cell>
          <cell r="CY202" t="b">
            <v>0</v>
          </cell>
          <cell r="CZ202" t="b">
            <v>0</v>
          </cell>
          <cell r="DA202" t="b">
            <v>0</v>
          </cell>
          <cell r="DB202"/>
          <cell r="DC202"/>
          <cell r="DD202"/>
          <cell r="DE202" t="b">
            <v>0</v>
          </cell>
          <cell r="DF202" t="b">
            <v>0</v>
          </cell>
        </row>
        <row r="203">
          <cell r="A203" t="str">
            <v>COR3181</v>
          </cell>
          <cell r="B203" t="str">
            <v>Data Flow Services for Smart Metering</v>
          </cell>
          <cell r="C203" t="str">
            <v>99. Change Cancelled</v>
          </cell>
          <cell r="D203">
            <v>41806</v>
          </cell>
          <cell r="E203" t="str">
            <v>CO-RCVD 28/08/2013
CO-CLSD 16/06/2014</v>
          </cell>
          <cell r="F203" t="str">
            <v>The introduction of Smart Metering and a central communications provider may create escalation of operational issues where a meter installer identifies that there is work required on a network asset due to condition. The ENA Smart Metering Operations Grou</v>
          </cell>
          <cell r="G203" t="b">
            <v>1</v>
          </cell>
          <cell r="H203"/>
          <cell r="I203">
            <v>41514</v>
          </cell>
          <cell r="L203" t="b">
            <v>1</v>
          </cell>
          <cell r="M203" t="str">
            <v>ADN</v>
          </cell>
          <cell r="N203"/>
          <cell r="O203" t="str">
            <v>Joanna Ferguson</v>
          </cell>
          <cell r="P203" t="str">
            <v>Joanna Ferguson</v>
          </cell>
          <cell r="Q203" t="str">
            <v>Assigned to Lee Chambers per verbal agreement with Lee on 03/09/13</v>
          </cell>
          <cell r="R203" t="str">
            <v>Steve Nunnington</v>
          </cell>
          <cell r="S203" t="str">
            <v>Helen Gohil</v>
          </cell>
          <cell r="T203" t="str">
            <v>CO</v>
          </cell>
          <cell r="U203" t="str">
            <v>CLOSED</v>
          </cell>
          <cell r="V203" t="b">
            <v>1</v>
          </cell>
          <cell r="W203">
            <v>41806</v>
          </cell>
          <cell r="X203"/>
          <cell r="AD203"/>
          <cell r="AF203"/>
          <cell r="AN203"/>
          <cell r="AR203"/>
          <cell r="AS203"/>
          <cell r="AZ203"/>
          <cell r="BB203"/>
          <cell r="BC203"/>
          <cell r="BE203" t="b">
            <v>0</v>
          </cell>
          <cell r="BF203">
            <v>3</v>
          </cell>
          <cell r="BM203"/>
          <cell r="BO203" t="str">
            <v>14/12/15CM Planning meeting - Jon  Follows TO SPEAK WITH JOANNA FERGUSSON TO CONFIRM IF THIS CAN BE REMOVED FROM PLAN.
16/10/15 EC: Update following Portfolio Plan Meeting, 15/10/15 - no change with this COR.
21/09/15 - MR will check to see if Jon has ema</v>
          </cell>
          <cell r="BQ203"/>
          <cell r="BS203"/>
          <cell r="BU203"/>
          <cell r="BW203"/>
          <cell r="BX203"/>
          <cell r="BZ203"/>
          <cell r="CA203"/>
          <cell r="CB203"/>
          <cell r="CC203"/>
          <cell r="CD203"/>
          <cell r="CE203"/>
          <cell r="CF203"/>
          <cell r="CG203" t="b">
            <v>0</v>
          </cell>
          <cell r="CH203"/>
          <cell r="CJ203" t="b">
            <v>0</v>
          </cell>
          <cell r="CK203" t="b">
            <v>0</v>
          </cell>
          <cell r="CL203" t="b">
            <v>0</v>
          </cell>
          <cell r="CM203"/>
          <cell r="CO203"/>
          <cell r="CP203"/>
          <cell r="CQ203" t="b">
            <v>0</v>
          </cell>
          <cell r="CR203" t="b">
            <v>0</v>
          </cell>
          <cell r="CS203"/>
          <cell r="CT203"/>
          <cell r="CU203"/>
          <cell r="CV203"/>
          <cell r="CW203"/>
          <cell r="CX203" t="b">
            <v>0</v>
          </cell>
          <cell r="CY203" t="b">
            <v>0</v>
          </cell>
          <cell r="CZ203" t="b">
            <v>0</v>
          </cell>
          <cell r="DA203" t="b">
            <v>0</v>
          </cell>
          <cell r="DB203"/>
          <cell r="DC203"/>
          <cell r="DD203"/>
          <cell r="DE203" t="b">
            <v>0</v>
          </cell>
          <cell r="DF203" t="b">
            <v>0</v>
          </cell>
        </row>
        <row r="204">
          <cell r="A204" t="str">
            <v>COR2472</v>
          </cell>
          <cell r="B204" t="str">
            <v xml:space="preserve">Suspected Illegal Gas Connections </v>
          </cell>
          <cell r="C204" t="str">
            <v>100. Change Completed</v>
          </cell>
          <cell r="D204">
            <v>40977</v>
          </cell>
          <cell r="E204" t="str">
            <v xml:space="preserve">CO RCVD 14/11/2011,EQ PNDG 28/11/2011,EQ PROD 28/11/2011,BE PROD 09/12/2012,BE SENT 15/12/2011,CA RCVD 21/12/2011,SN PNDG 21/12/2011,SN PROD 21/12/2011,SN SENT 22/12/2011,PD PROD 22/12/2011,PD IMPD 05/01/2012,PD SENT 13/01/2012,PD CLSD 09/03/2012,EQ PROD </v>
          </cell>
          <cell r="F204" t="str">
            <v xml:space="preserve">Investigative work is required on a population of suspected gas ‘illegal connections’ identified and provided to NGD by British Gas. While suspect connections do not constitute prima facie evidence of theft occurring there is a strong association between </v>
          </cell>
          <cell r="G204" t="b">
            <v>0</v>
          </cell>
          <cell r="H204"/>
          <cell r="I204">
            <v>40861</v>
          </cell>
          <cell r="J204">
            <v>40875</v>
          </cell>
          <cell r="L204" t="b">
            <v>0</v>
          </cell>
          <cell r="M204" t="str">
            <v>NNW</v>
          </cell>
          <cell r="N204" t="str">
            <v>NGD</v>
          </cell>
          <cell r="O204" t="str">
            <v>Alan Raper</v>
          </cell>
          <cell r="P204" t="str">
            <v>Alan Raper</v>
          </cell>
          <cell r="Q204" t="str">
            <v>Workload Meeting 16/11/11</v>
          </cell>
          <cell r="R204"/>
          <cell r="S204" t="str">
            <v>Dave Turpin</v>
          </cell>
          <cell r="T204" t="str">
            <v>CO</v>
          </cell>
          <cell r="U204" t="str">
            <v>COMPLETE</v>
          </cell>
          <cell r="V204" t="b">
            <v>1</v>
          </cell>
          <cell r="X204" t="str">
            <v>Stephen Chivers</v>
          </cell>
          <cell r="Y204">
            <v>40875</v>
          </cell>
          <cell r="AD204"/>
          <cell r="AF204" t="str">
            <v>PROD</v>
          </cell>
          <cell r="AG204">
            <v>40875</v>
          </cell>
          <cell r="AH204">
            <v>41252</v>
          </cell>
          <cell r="AI204">
            <v>41266</v>
          </cell>
          <cell r="AJ204">
            <v>40892</v>
          </cell>
          <cell r="AK204">
            <v>41266</v>
          </cell>
          <cell r="AM204">
            <v>40892</v>
          </cell>
          <cell r="AN204" t="str">
            <v>Pre Sanction Meeting 13/12/11</v>
          </cell>
          <cell r="AO204">
            <v>40981</v>
          </cell>
          <cell r="AP204">
            <v>0</v>
          </cell>
          <cell r="AR204"/>
          <cell r="AS204" t="str">
            <v>SENT</v>
          </cell>
          <cell r="AT204">
            <v>40892</v>
          </cell>
          <cell r="AU204">
            <v>40898</v>
          </cell>
          <cell r="AV204">
            <v>40917</v>
          </cell>
          <cell r="AW204">
            <v>40899</v>
          </cell>
          <cell r="AX204">
            <v>40899</v>
          </cell>
          <cell r="AY204">
            <v>40899</v>
          </cell>
          <cell r="AZ204" t="str">
            <v>Dave Turpin</v>
          </cell>
          <cell r="BA204">
            <v>40899</v>
          </cell>
          <cell r="BB204" t="str">
            <v>2 Mths</v>
          </cell>
          <cell r="BC204" t="str">
            <v>SENT</v>
          </cell>
          <cell r="BD204">
            <v>40899</v>
          </cell>
          <cell r="BE204" t="b">
            <v>0</v>
          </cell>
          <cell r="BF204">
            <v>5</v>
          </cell>
          <cell r="BG204">
            <v>40899</v>
          </cell>
          <cell r="BH204">
            <v>40914</v>
          </cell>
          <cell r="BI204">
            <v>40913</v>
          </cell>
          <cell r="BJ204">
            <v>40921</v>
          </cell>
          <cell r="BK204">
            <v>40921</v>
          </cell>
          <cell r="BL204">
            <v>40949</v>
          </cell>
          <cell r="BM204" t="str">
            <v>CLSD</v>
          </cell>
          <cell r="BN204">
            <v>40977</v>
          </cell>
          <cell r="BO204" t="str">
            <v>19/03/12 AK - Email rec'd from Stephen Chivers stating "I am pleased to report that this Change Order has been completed satisfactorily and the Project Manager has approved its closedown. The WBS code XAO/05027 may now be closed as there will be no furthe</v>
          </cell>
          <cell r="BQ204"/>
          <cell r="BS204"/>
          <cell r="BU204"/>
          <cell r="BW204"/>
          <cell r="BX204"/>
          <cell r="BZ204"/>
          <cell r="CA204"/>
          <cell r="CB204"/>
          <cell r="CC204"/>
          <cell r="CD204"/>
          <cell r="CE204"/>
          <cell r="CF204"/>
          <cell r="CG204" t="b">
            <v>0</v>
          </cell>
          <cell r="CH204"/>
          <cell r="CJ204" t="b">
            <v>0</v>
          </cell>
          <cell r="CK204" t="b">
            <v>0</v>
          </cell>
          <cell r="CL204" t="b">
            <v>0</v>
          </cell>
          <cell r="CM204"/>
          <cell r="CO204"/>
          <cell r="CP204"/>
          <cell r="CQ204" t="b">
            <v>0</v>
          </cell>
          <cell r="CR204" t="b">
            <v>0</v>
          </cell>
          <cell r="CS204"/>
          <cell r="CT204"/>
          <cell r="CU204"/>
          <cell r="CV204"/>
          <cell r="CW204"/>
          <cell r="CX204" t="b">
            <v>0</v>
          </cell>
          <cell r="CY204" t="b">
            <v>0</v>
          </cell>
          <cell r="CZ204" t="b">
            <v>0</v>
          </cell>
          <cell r="DA204" t="b">
            <v>0</v>
          </cell>
          <cell r="DB204"/>
          <cell r="DC204"/>
          <cell r="DD204"/>
          <cell r="DE204" t="b">
            <v>0</v>
          </cell>
          <cell r="DF204" t="b">
            <v>0</v>
          </cell>
        </row>
        <row r="205">
          <cell r="A205" t="str">
            <v>COR3369</v>
          </cell>
          <cell r="B205" t="str">
            <v>SGN Additional DDS Data Refresh (2014)</v>
          </cell>
          <cell r="C205" t="str">
            <v>99. Change Cancelled</v>
          </cell>
          <cell r="D205">
            <v>41707</v>
          </cell>
          <cell r="E205" t="str">
            <v>CO-RCVD 04/04/2014
EQ-PDNG 17/04/2014
EQ-CLSD 14/05/2014</v>
          </cell>
          <cell r="F205" t="str">
            <v>SGN require an additional DDS DATA refresh extract for both the Scotland and Southern Gas Networks’ meter points.
The extract should contain the same data fields issued on the annual DDS re-fresh extract, however should only relate to the mprns which have</v>
          </cell>
          <cell r="G205" t="b">
            <v>0</v>
          </cell>
          <cell r="H205"/>
          <cell r="I205">
            <v>41733</v>
          </cell>
          <cell r="J205">
            <v>41746</v>
          </cell>
          <cell r="L205" t="b">
            <v>0</v>
          </cell>
          <cell r="M205"/>
          <cell r="N205" t="str">
            <v>SGN</v>
          </cell>
          <cell r="O205" t="str">
            <v>Colin Thomson</v>
          </cell>
          <cell r="P205" t="str">
            <v>Colin Thomson</v>
          </cell>
          <cell r="Q205" t="str">
            <v>ICAF Meeting 09/04/14</v>
          </cell>
          <cell r="R205"/>
          <cell r="S205" t="str">
            <v>Lorraine Cave</v>
          </cell>
          <cell r="T205" t="str">
            <v>CO</v>
          </cell>
          <cell r="U205" t="str">
            <v>CLOSED</v>
          </cell>
          <cell r="V205" t="b">
            <v>0</v>
          </cell>
          <cell r="X205" t="str">
            <v>TBA</v>
          </cell>
          <cell r="Y205">
            <v>41746</v>
          </cell>
          <cell r="AD205"/>
          <cell r="AF205" t="str">
            <v>CLSD</v>
          </cell>
          <cell r="AG205">
            <v>41773</v>
          </cell>
          <cell r="AN205"/>
          <cell r="AR205"/>
          <cell r="AS205"/>
          <cell r="AZ205"/>
          <cell r="BB205"/>
          <cell r="BC205"/>
          <cell r="BE205" t="b">
            <v>0</v>
          </cell>
          <cell r="BF205">
            <v>5</v>
          </cell>
          <cell r="BM205"/>
          <cell r="BO205" t="str">
            <v>14/05/14 KB - Email received from Colin Thomson authorising closure of this CO.</v>
          </cell>
          <cell r="BQ205"/>
          <cell r="BS205"/>
          <cell r="BU205"/>
          <cell r="BW205"/>
          <cell r="BX205"/>
          <cell r="BZ205"/>
          <cell r="CA205"/>
          <cell r="CB205"/>
          <cell r="CC205"/>
          <cell r="CD205"/>
          <cell r="CE205"/>
          <cell r="CF205"/>
          <cell r="CG205" t="b">
            <v>0</v>
          </cell>
          <cell r="CH205"/>
          <cell r="CJ205" t="b">
            <v>0</v>
          </cell>
          <cell r="CK205" t="b">
            <v>0</v>
          </cell>
          <cell r="CL205" t="b">
            <v>0</v>
          </cell>
          <cell r="CM205"/>
          <cell r="CO205"/>
          <cell r="CP205"/>
          <cell r="CQ205" t="b">
            <v>0</v>
          </cell>
          <cell r="CR205" t="b">
            <v>0</v>
          </cell>
          <cell r="CS205"/>
          <cell r="CT205"/>
          <cell r="CU205"/>
          <cell r="CV205"/>
          <cell r="CW205"/>
          <cell r="CX205" t="b">
            <v>0</v>
          </cell>
          <cell r="CY205" t="b">
            <v>0</v>
          </cell>
          <cell r="CZ205" t="b">
            <v>0</v>
          </cell>
          <cell r="DA205" t="b">
            <v>0</v>
          </cell>
          <cell r="DB205"/>
          <cell r="DC205"/>
          <cell r="DD205"/>
          <cell r="DE205" t="b">
            <v>0</v>
          </cell>
          <cell r="DF205" t="b">
            <v>0</v>
          </cell>
        </row>
        <row r="206">
          <cell r="A206" t="str">
            <v>COR3372</v>
          </cell>
          <cell r="B206" t="str">
            <v>SGN  DVD MSC Report on All Live MPRN's</v>
          </cell>
          <cell r="C206" t="str">
            <v>99. Change Cancelled</v>
          </cell>
          <cell r="D206">
            <v>41788</v>
          </cell>
          <cell r="E206" t="str">
            <v>PD-CLSD 29/06/2015
CO-RCVD 07/04/2014
EQ-PROD 17/04/2014
EQ-SENT 09/05/2014
BE-RCVD 15/05/2014
BE-PROD 15/05/2014</v>
          </cell>
          <cell r="F206" t="str">
            <v>The current report, which is provided to SGN on a monthly basis on DVD, needs to include all live MPRNs not just MPRNs with a live shipper confirmation.
No new fields are required</v>
          </cell>
          <cell r="G206" t="b">
            <v>0</v>
          </cell>
          <cell r="H206"/>
          <cell r="I206">
            <v>41736</v>
          </cell>
          <cell r="J206">
            <v>41747</v>
          </cell>
          <cell r="L206" t="b">
            <v>0</v>
          </cell>
          <cell r="M206"/>
          <cell r="N206" t="str">
            <v>SGN</v>
          </cell>
          <cell r="O206" t="str">
            <v>Colin Thomson</v>
          </cell>
          <cell r="P206" t="str">
            <v>Colin Thomson</v>
          </cell>
          <cell r="Q206" t="str">
            <v>ICAF Meeting 09/04/14</v>
          </cell>
          <cell r="R206"/>
          <cell r="S206" t="str">
            <v>Lorraine Cave</v>
          </cell>
          <cell r="T206" t="str">
            <v>CO</v>
          </cell>
          <cell r="U206" t="str">
            <v>CLOSED</v>
          </cell>
          <cell r="V206" t="b">
            <v>0</v>
          </cell>
          <cell r="X206"/>
          <cell r="Y206">
            <v>41746</v>
          </cell>
          <cell r="Z206">
            <v>41768</v>
          </cell>
          <cell r="AB206">
            <v>41768</v>
          </cell>
          <cell r="AC206">
            <v>0</v>
          </cell>
          <cell r="AD206" t="str">
            <v>26/06/2014</v>
          </cell>
          <cell r="AE206">
            <v>41891</v>
          </cell>
          <cell r="AF206" t="str">
            <v>SENT</v>
          </cell>
          <cell r="AG206">
            <v>41768</v>
          </cell>
          <cell r="AH206">
            <v>41774</v>
          </cell>
          <cell r="AI206">
            <v>41788</v>
          </cell>
          <cell r="AJ206">
            <v>41788</v>
          </cell>
          <cell r="AN206"/>
          <cell r="AR206"/>
          <cell r="AS206" t="str">
            <v>PROD</v>
          </cell>
          <cell r="AT206">
            <v>41788</v>
          </cell>
          <cell r="AZ206"/>
          <cell r="BB206"/>
          <cell r="BC206"/>
          <cell r="BE206" t="b">
            <v>0</v>
          </cell>
          <cell r="BM206"/>
          <cell r="BO206" t="str">
            <v>31/07/15 NC emailed LC for evidence on  closure/cancellation email.
29/06/15 CM - Update from LC is that this has been cancelled.
17/07/14 KB LC in the process of agreeing a new BER delivery date with Colin Thomson.  Await confirmation of new date (orig</v>
          </cell>
          <cell r="BQ206"/>
          <cell r="BS206"/>
          <cell r="BU206"/>
          <cell r="BW206"/>
          <cell r="BX206"/>
          <cell r="BZ206"/>
          <cell r="CA206"/>
          <cell r="CB206"/>
          <cell r="CC206"/>
          <cell r="CD206"/>
          <cell r="CE206"/>
          <cell r="CF206"/>
          <cell r="CG206" t="b">
            <v>0</v>
          </cell>
          <cell r="CH206"/>
          <cell r="CJ206" t="b">
            <v>0</v>
          </cell>
          <cell r="CK206" t="b">
            <v>0</v>
          </cell>
          <cell r="CL206" t="b">
            <v>0</v>
          </cell>
          <cell r="CM206"/>
          <cell r="CO206"/>
          <cell r="CP206"/>
          <cell r="CQ206" t="b">
            <v>0</v>
          </cell>
          <cell r="CR206" t="b">
            <v>0</v>
          </cell>
          <cell r="CS206"/>
          <cell r="CT206"/>
          <cell r="CU206"/>
          <cell r="CV206"/>
          <cell r="CW206"/>
          <cell r="CX206" t="b">
            <v>0</v>
          </cell>
          <cell r="CY206" t="b">
            <v>0</v>
          </cell>
          <cell r="CZ206" t="b">
            <v>0</v>
          </cell>
          <cell r="DA206" t="b">
            <v>0</v>
          </cell>
          <cell r="DB206"/>
          <cell r="DC206"/>
          <cell r="DD206"/>
          <cell r="DE206" t="b">
            <v>0</v>
          </cell>
          <cell r="DF206" t="b">
            <v>0</v>
          </cell>
        </row>
        <row r="207">
          <cell r="A207" t="str">
            <v>COR3375</v>
          </cell>
          <cell r="B207" t="str">
            <v>UNC Modification 0478 – Filling the gap for SOQ reductions below the BSSOQ until Project Nexus</v>
          </cell>
          <cell r="C207" t="str">
            <v>99. Change Cancelled</v>
          </cell>
          <cell r="D207">
            <v>42426</v>
          </cell>
          <cell r="E207" t="str">
            <v>CO-RCVD 11/04/2014
EQ-PROD 29/04/2014
EQ-SENT 23/05/2014
BE-RCVD 09/06/2014
BE-PROD 09/06/2014
BE-PROD 28/08/2014
PD-CLSD 26/02/2016</v>
          </cell>
          <cell r="F207" t="str">
            <v>UNC Modification 0478 seeks to reinstate the manual arrangements to allow large users to reduce registered SOQ to a level below BSSOQ – the Modification will be subject to UNC Modification Panel recommendation on 17 April 2014 and then subject to an Ofgem</v>
          </cell>
          <cell r="G207" t="b">
            <v>0</v>
          </cell>
          <cell r="H207" t="str">
            <v>Mod 478</v>
          </cell>
          <cell r="I207">
            <v>41740</v>
          </cell>
          <cell r="J207">
            <v>41758</v>
          </cell>
          <cell r="L207" t="b">
            <v>1</v>
          </cell>
          <cell r="M207" t="str">
            <v>ADN</v>
          </cell>
          <cell r="N207"/>
          <cell r="O207" t="str">
            <v>Joanna Ferguson</v>
          </cell>
          <cell r="P207" t="str">
            <v>Joanna Ferguson</v>
          </cell>
          <cell r="Q207" t="str">
            <v>ICAF Meeting 16/04/14</v>
          </cell>
          <cell r="R207" t="str">
            <v>Fiona Cottam</v>
          </cell>
          <cell r="S207" t="str">
            <v>Lorraine Cave</v>
          </cell>
          <cell r="T207" t="str">
            <v>CO</v>
          </cell>
          <cell r="U207" t="str">
            <v>CLOSED</v>
          </cell>
          <cell r="V207" t="b">
            <v>1</v>
          </cell>
          <cell r="W207">
            <v>42426</v>
          </cell>
          <cell r="X207" t="str">
            <v>Darren Dredge</v>
          </cell>
          <cell r="Y207">
            <v>41758</v>
          </cell>
          <cell r="Z207">
            <v>41782</v>
          </cell>
          <cell r="AB207">
            <v>41782</v>
          </cell>
          <cell r="AD207" t="str">
            <v>3 months</v>
          </cell>
          <cell r="AE207">
            <v>42208</v>
          </cell>
          <cell r="AF207" t="str">
            <v>SENT</v>
          </cell>
          <cell r="AG207">
            <v>41782</v>
          </cell>
          <cell r="AH207">
            <v>41799</v>
          </cell>
          <cell r="AI207">
            <v>41810</v>
          </cell>
          <cell r="AJ207">
            <v>41810</v>
          </cell>
          <cell r="AN207"/>
          <cell r="AR207"/>
          <cell r="AS207" t="str">
            <v>PROD</v>
          </cell>
          <cell r="AT207">
            <v>41799</v>
          </cell>
          <cell r="AZ207"/>
          <cell r="BB207"/>
          <cell r="BC207"/>
          <cell r="BE207" t="b">
            <v>0</v>
          </cell>
          <cell r="BF207">
            <v>3</v>
          </cell>
          <cell r="BM207"/>
          <cell r="BO207" t="str">
            <v xml:space="preserve">26/02/16- This has now been closed as Jo Feguson approved closure along with Lorraine Cave
18/02/16_ CM email Jo and Alex ross to close this down 
28.01.16: CM sent a note to Alex Ross and J ferguspn asking them are they happy for us to close as the work </v>
          </cell>
          <cell r="BQ207"/>
          <cell r="BS207"/>
          <cell r="BU207"/>
          <cell r="BW207"/>
          <cell r="BX207"/>
          <cell r="BZ207"/>
          <cell r="CA207"/>
          <cell r="CB207"/>
          <cell r="CC207"/>
          <cell r="CD207"/>
          <cell r="CE207"/>
          <cell r="CF207"/>
          <cell r="CG207" t="b">
            <v>0</v>
          </cell>
          <cell r="CH207"/>
          <cell r="CJ207" t="b">
            <v>0</v>
          </cell>
          <cell r="CK207" t="b">
            <v>0</v>
          </cell>
          <cell r="CL207" t="b">
            <v>0</v>
          </cell>
          <cell r="CM207"/>
          <cell r="CO207"/>
          <cell r="CP207"/>
          <cell r="CQ207" t="b">
            <v>0</v>
          </cell>
          <cell r="CR207" t="b">
            <v>0</v>
          </cell>
          <cell r="CS207"/>
          <cell r="CT207"/>
          <cell r="CU207"/>
          <cell r="CV207"/>
          <cell r="CW207"/>
          <cell r="CX207" t="b">
            <v>0</v>
          </cell>
          <cell r="CY207" t="b">
            <v>0</v>
          </cell>
          <cell r="CZ207" t="b">
            <v>0</v>
          </cell>
          <cell r="DA207" t="b">
            <v>0</v>
          </cell>
          <cell r="DB207"/>
          <cell r="DC207"/>
          <cell r="DD207"/>
          <cell r="DE207" t="b">
            <v>0</v>
          </cell>
          <cell r="DF207" t="b">
            <v>0</v>
          </cell>
        </row>
        <row r="208">
          <cell r="A208" t="str">
            <v>COR2029</v>
          </cell>
          <cell r="B208" t="str">
            <v>Improving the availability of meter read history &amp; asset information</v>
          </cell>
          <cell r="C208" t="str">
            <v>100. Change Completed</v>
          </cell>
          <cell r="D208">
            <v>41285</v>
          </cell>
          <cell r="E208" t="str">
            <v xml:space="preserve">CO RCVD 02/08/2010,EQ PNDG 04/08/2010,EQ PROD 27/08/2010,EQ SENT 25/10/2010,BE RCVD 28/10/2010,BE PNDG 28/10/2010,BE PROD 28/10/2010,BE SENT 04/02/2011,CA RCVD 25/02/2011,SN PNDG 25/02/2011,SN PROD 25/02/2011,SN SENT 08/03/2011,PD PROD 08/03/2011,PD IMPD </v>
          </cell>
          <cell r="F208" t="str">
            <v>MOD279 aims to make Meter Read history &amp; meter asset data available to Shippers for Supply Points restricted to their current Supply Point portfolio at that time. This change is to provide a report to include information to meet the requirements of this M</v>
          </cell>
          <cell r="G208" t="b">
            <v>1</v>
          </cell>
          <cell r="H208" t="str">
            <v>EVS1807</v>
          </cell>
          <cell r="I208">
            <v>40392</v>
          </cell>
          <cell r="J208">
            <v>40421</v>
          </cell>
          <cell r="L208" t="b">
            <v>0</v>
          </cell>
          <cell r="M208" t="str">
            <v>ADN</v>
          </cell>
          <cell r="N208"/>
          <cell r="O208" t="str">
            <v>Alan Raper</v>
          </cell>
          <cell r="P208" t="str">
            <v>Chris Warner</v>
          </cell>
          <cell r="Q208" t="str">
            <v>Workload Meeting 04/08/10</v>
          </cell>
          <cell r="R208" t="str">
            <v>Linda Whitcroft</v>
          </cell>
          <cell r="S208" t="str">
            <v>Lorraine Cave</v>
          </cell>
          <cell r="T208" t="str">
            <v>CO</v>
          </cell>
          <cell r="U208" t="str">
            <v>COMPLETE</v>
          </cell>
          <cell r="V208" t="b">
            <v>1</v>
          </cell>
          <cell r="X208" t="str">
            <v>Ian Bevan</v>
          </cell>
          <cell r="Y208">
            <v>40417</v>
          </cell>
          <cell r="Z208">
            <v>40476</v>
          </cell>
          <cell r="AA208">
            <v>40476</v>
          </cell>
          <cell r="AB208">
            <v>40476</v>
          </cell>
          <cell r="AC208">
            <v>6954</v>
          </cell>
          <cell r="AD208" t="str">
            <v>2 mths</v>
          </cell>
          <cell r="AE208">
            <v>40203</v>
          </cell>
          <cell r="AF208" t="str">
            <v>SENT</v>
          </cell>
          <cell r="AG208">
            <v>40476</v>
          </cell>
          <cell r="AH208">
            <v>40479</v>
          </cell>
          <cell r="AI208">
            <v>40493</v>
          </cell>
          <cell r="AJ208">
            <v>40492</v>
          </cell>
          <cell r="AK208">
            <v>40578</v>
          </cell>
          <cell r="AL208">
            <v>40578</v>
          </cell>
          <cell r="AM208">
            <v>40578</v>
          </cell>
          <cell r="AN208" t="str">
            <v>XM2 Review Meeting 01/02/11</v>
          </cell>
          <cell r="AO208">
            <v>40592</v>
          </cell>
          <cell r="AP208">
            <v>38510</v>
          </cell>
          <cell r="AR208"/>
          <cell r="AS208" t="str">
            <v>SENT</v>
          </cell>
          <cell r="AT208">
            <v>40578</v>
          </cell>
          <cell r="AU208">
            <v>40599</v>
          </cell>
          <cell r="AV208">
            <v>40613</v>
          </cell>
          <cell r="AW208">
            <v>40610</v>
          </cell>
          <cell r="AX208">
            <v>40610</v>
          </cell>
          <cell r="AY208">
            <v>40610</v>
          </cell>
          <cell r="AZ208" t="str">
            <v>Lorraine Cave</v>
          </cell>
          <cell r="BA208">
            <v>40610</v>
          </cell>
          <cell r="BB208" t="str">
            <v>2 mths</v>
          </cell>
          <cell r="BC208" t="str">
            <v>SENT</v>
          </cell>
          <cell r="BD208">
            <v>40610</v>
          </cell>
          <cell r="BE208" t="b">
            <v>0</v>
          </cell>
          <cell r="BF208">
            <v>3</v>
          </cell>
          <cell r="BG208">
            <v>40609</v>
          </cell>
          <cell r="BH208">
            <v>40697</v>
          </cell>
          <cell r="BI208">
            <v>40697</v>
          </cell>
          <cell r="BJ208">
            <v>40939</v>
          </cell>
          <cell r="BM208" t="str">
            <v>CLSD</v>
          </cell>
          <cell r="BN208">
            <v>41285</v>
          </cell>
          <cell r="BO208" t="str">
            <v>11/01/13 DP - CCN Received from Alan Raper on 10/01/13. CCN Sent to distribution. Status of COR CLSD.
16/02/12 AK - Discussed at Workload Meeting on 15/02/12. Planned completion is now 31/05/12.
14/02/12 AK - Following the release of the Manager Aligned R</v>
          </cell>
          <cell r="BQ208"/>
          <cell r="BS208"/>
          <cell r="BU208"/>
          <cell r="BW208"/>
          <cell r="BX208"/>
          <cell r="BZ208"/>
          <cell r="CA208"/>
          <cell r="CB208"/>
          <cell r="CC208"/>
          <cell r="CD208"/>
          <cell r="CE208"/>
          <cell r="CF208"/>
          <cell r="CG208" t="b">
            <v>0</v>
          </cell>
          <cell r="CH208"/>
          <cell r="CJ208" t="b">
            <v>0</v>
          </cell>
          <cell r="CK208" t="b">
            <v>0</v>
          </cell>
          <cell r="CL208" t="b">
            <v>0</v>
          </cell>
          <cell r="CM208"/>
          <cell r="CO208"/>
          <cell r="CP208"/>
          <cell r="CQ208" t="b">
            <v>0</v>
          </cell>
          <cell r="CR208" t="b">
            <v>0</v>
          </cell>
          <cell r="CS208"/>
          <cell r="CT208"/>
          <cell r="CU208"/>
          <cell r="CV208"/>
          <cell r="CW208"/>
          <cell r="CX208" t="b">
            <v>0</v>
          </cell>
          <cell r="CY208" t="b">
            <v>0</v>
          </cell>
          <cell r="CZ208" t="b">
            <v>0</v>
          </cell>
          <cell r="DA208" t="b">
            <v>0</v>
          </cell>
          <cell r="DB208"/>
          <cell r="DC208"/>
          <cell r="DD208"/>
          <cell r="DE208" t="b">
            <v>0</v>
          </cell>
          <cell r="DF208" t="b">
            <v>0</v>
          </cell>
        </row>
        <row r="209">
          <cell r="A209" t="str">
            <v>COR2061</v>
          </cell>
          <cell r="B209" t="str">
            <v>PACE</v>
          </cell>
          <cell r="C209" t="str">
            <v>99. Change Cancelled</v>
          </cell>
          <cell r="D209">
            <v>41197</v>
          </cell>
          <cell r="E209" t="str">
            <v>CO RCVD 14/03/2011,CO CLSD 15/10/2012</v>
          </cell>
          <cell r="F209" t="str">
            <v>As PACE is developing into a sizeable initiative &amp; gaining more exposure within the department, it would be beneficial if we were to administer the Project Management elements within Clarity. Using Clarity will add value by assisting in developing &amp; monit</v>
          </cell>
          <cell r="G209" t="b">
            <v>0</v>
          </cell>
          <cell r="H209"/>
          <cell r="I209">
            <v>40616</v>
          </cell>
          <cell r="L209" t="b">
            <v>0</v>
          </cell>
          <cell r="M209"/>
          <cell r="N209"/>
          <cell r="O209"/>
          <cell r="P209" t="str">
            <v>Manesh Bulsara</v>
          </cell>
          <cell r="Q209" t="str">
            <v>Workload Meeting 16/03/11</v>
          </cell>
          <cell r="R209" t="str">
            <v>Steve Adcock</v>
          </cell>
          <cell r="S209" t="str">
            <v>Lorraine Cave</v>
          </cell>
          <cell r="T209" t="str">
            <v>CR (internal)</v>
          </cell>
          <cell r="U209" t="str">
            <v>CLOSED</v>
          </cell>
          <cell r="V209" t="b">
            <v>0</v>
          </cell>
          <cell r="W209">
            <v>41197</v>
          </cell>
          <cell r="X209"/>
          <cell r="AD209"/>
          <cell r="AF209"/>
          <cell r="AN209"/>
          <cell r="AR209"/>
          <cell r="AS209"/>
          <cell r="AZ209"/>
          <cell r="BB209"/>
          <cell r="BC209"/>
          <cell r="BE209" t="b">
            <v>0</v>
          </cell>
          <cell r="BF209">
            <v>6</v>
          </cell>
          <cell r="BM209"/>
          <cell r="BO209" t="str">
            <v>15/10/12 KB - Closed per emial from Max Pemberton to Lorraine Cave which states "As discussed this is to confirm that you are happy to close down this project. It was raised initially to obtain a WBS code to attract the timesheets for Manesh while he work</v>
          </cell>
          <cell r="BQ209"/>
          <cell r="BS209"/>
          <cell r="BU209"/>
          <cell r="BW209"/>
          <cell r="BX209"/>
          <cell r="BZ209"/>
          <cell r="CA209"/>
          <cell r="CB209"/>
          <cell r="CC209"/>
          <cell r="CD209"/>
          <cell r="CE209"/>
          <cell r="CF209"/>
          <cell r="CG209" t="b">
            <v>0</v>
          </cell>
          <cell r="CH209"/>
          <cell r="CJ209" t="b">
            <v>0</v>
          </cell>
          <cell r="CK209" t="b">
            <v>0</v>
          </cell>
          <cell r="CL209" t="b">
            <v>0</v>
          </cell>
          <cell r="CM209"/>
          <cell r="CO209"/>
          <cell r="CP209"/>
          <cell r="CQ209" t="b">
            <v>0</v>
          </cell>
          <cell r="CR209" t="b">
            <v>0</v>
          </cell>
          <cell r="CS209"/>
          <cell r="CT209"/>
          <cell r="CU209"/>
          <cell r="CV209"/>
          <cell r="CW209"/>
          <cell r="CX209" t="b">
            <v>0</v>
          </cell>
          <cell r="CY209" t="b">
            <v>0</v>
          </cell>
          <cell r="CZ209" t="b">
            <v>0</v>
          </cell>
          <cell r="DA209" t="b">
            <v>0</v>
          </cell>
          <cell r="DB209"/>
          <cell r="DC209"/>
          <cell r="DD209"/>
          <cell r="DE209" t="b">
            <v>0</v>
          </cell>
          <cell r="DF209" t="b">
            <v>0</v>
          </cell>
        </row>
        <row r="210">
          <cell r="A210" t="str">
            <v>COR2064</v>
          </cell>
          <cell r="B210" t="str">
            <v>Migration of Demand Estimation Service</v>
          </cell>
          <cell r="C210" t="str">
            <v>100. Change Completed</v>
          </cell>
          <cell r="D210">
            <v>41109</v>
          </cell>
          <cell r="E210" t="str">
            <v>CO RCVD 17/09/2010,EQ PNDG 22/09/2010,BE PROD 21/12/2010,BE SENT 21/12/2010,PD PROD 24/01/2011,PD IMPD 01/01/2012,EQ PNDG 22/09/2010,PD IMPD 01/01/2012,PD CLSD 19/07/2012</v>
          </cell>
          <cell r="F210" t="str">
            <v>This change has been raised to investigate the costs involved in bringing the Demand Estimation service carried out by UKT into Xoserve.</v>
          </cell>
          <cell r="G210" t="b">
            <v>0</v>
          </cell>
          <cell r="H210"/>
          <cell r="I210">
            <v>40438</v>
          </cell>
          <cell r="L210" t="b">
            <v>0</v>
          </cell>
          <cell r="M210"/>
          <cell r="N210"/>
          <cell r="O210"/>
          <cell r="P210" t="str">
            <v>Mark Perry</v>
          </cell>
          <cell r="Q210" t="str">
            <v>Workload Meeting 22/09/10</v>
          </cell>
          <cell r="R210" t="str">
            <v>Fiona Cottam</v>
          </cell>
          <cell r="S210" t="str">
            <v>Dave Turpin</v>
          </cell>
          <cell r="T210" t="str">
            <v>CR (internal)</v>
          </cell>
          <cell r="U210" t="str">
            <v>COMPLETE</v>
          </cell>
          <cell r="V210" t="b">
            <v>0</v>
          </cell>
          <cell r="X210" t="str">
            <v>Michelle Fergusson / Stephen Chivers</v>
          </cell>
          <cell r="AD210"/>
          <cell r="AF210" t="str">
            <v>PNDG</v>
          </cell>
          <cell r="AG210">
            <v>40443</v>
          </cell>
          <cell r="AN210"/>
          <cell r="AR210"/>
          <cell r="AS210" t="str">
            <v>SENT</v>
          </cell>
          <cell r="AT210">
            <v>40533</v>
          </cell>
          <cell r="AU210">
            <v>40533</v>
          </cell>
          <cell r="AZ210"/>
          <cell r="BB210"/>
          <cell r="BC210"/>
          <cell r="BE210" t="b">
            <v>0</v>
          </cell>
          <cell r="BF210">
            <v>6</v>
          </cell>
          <cell r="BG210">
            <v>40443</v>
          </cell>
          <cell r="BH210">
            <v>40909</v>
          </cell>
          <cell r="BI210">
            <v>40909</v>
          </cell>
          <cell r="BJ210">
            <v>41108</v>
          </cell>
          <cell r="BK210">
            <v>41108</v>
          </cell>
          <cell r="BM210" t="str">
            <v>CLSD</v>
          </cell>
          <cell r="BN210">
            <v>41109</v>
          </cell>
          <cell r="BO210" t="str">
            <v xml:space="preserve">14/08/12 KB - Email forwarded by Stephen Chivers which confirms Fiona Cottam's approval (Process Owner had transferred from Linda Whitcroft) to close this project down.  Set to PD-CLSD on 19/07/12 per the date of Fiona's e-mail.                           </v>
          </cell>
          <cell r="BQ210"/>
          <cell r="BS210"/>
          <cell r="BU210"/>
          <cell r="BW210"/>
          <cell r="BX210"/>
          <cell r="BZ210"/>
          <cell r="CA210"/>
          <cell r="CB210"/>
          <cell r="CC210"/>
          <cell r="CD210"/>
          <cell r="CE210"/>
          <cell r="CF210"/>
          <cell r="CG210" t="b">
            <v>0</v>
          </cell>
          <cell r="CH210"/>
          <cell r="CJ210" t="b">
            <v>0</v>
          </cell>
          <cell r="CK210" t="b">
            <v>0</v>
          </cell>
          <cell r="CL210" t="b">
            <v>0</v>
          </cell>
          <cell r="CM210"/>
          <cell r="CO210"/>
          <cell r="CP210"/>
          <cell r="CQ210" t="b">
            <v>0</v>
          </cell>
          <cell r="CR210" t="b">
            <v>0</v>
          </cell>
          <cell r="CS210"/>
          <cell r="CT210"/>
          <cell r="CU210"/>
          <cell r="CV210"/>
          <cell r="CW210"/>
          <cell r="CX210" t="b">
            <v>0</v>
          </cell>
          <cell r="CY210" t="b">
            <v>0</v>
          </cell>
          <cell r="CZ210" t="b">
            <v>0</v>
          </cell>
          <cell r="DA210" t="b">
            <v>0</v>
          </cell>
          <cell r="DB210"/>
          <cell r="DC210"/>
          <cell r="DD210"/>
          <cell r="DE210" t="b">
            <v>0</v>
          </cell>
          <cell r="DF210" t="b">
            <v>0</v>
          </cell>
        </row>
        <row r="211">
          <cell r="A211" t="str">
            <v>COR3093</v>
          </cell>
          <cell r="B211" t="str">
            <v>SGN Monthly DVD Market Sector Code Report – add Current Supplier Name</v>
          </cell>
          <cell r="C211" t="str">
            <v>99. Change Cancelled</v>
          </cell>
          <cell r="D211">
            <v>41472</v>
          </cell>
          <cell r="E211" t="str">
            <v>CO RCVD 19/06/2013
EQ-PROD 02/07/2013
EQ SENT 16/07/2013
BE-RCVD 17/07/2013
BE-PNDG 17/07/25013
BE-PROD 17/07/2013
BE-CLSD 01/08/2013</v>
          </cell>
          <cell r="F211" t="str">
            <v>SGN require an additional field to be added to the monthly market sector code report provided on a DVD.</v>
          </cell>
          <cell r="G211" t="b">
            <v>0</v>
          </cell>
          <cell r="H211"/>
          <cell r="I211">
            <v>41444</v>
          </cell>
          <cell r="J211">
            <v>41457</v>
          </cell>
          <cell r="L211" t="b">
            <v>0</v>
          </cell>
          <cell r="M211" t="str">
            <v>NNW</v>
          </cell>
          <cell r="N211" t="str">
            <v>SGN</v>
          </cell>
          <cell r="O211" t="str">
            <v>Joel Martin</v>
          </cell>
          <cell r="P211" t="str">
            <v>Joel Martin</v>
          </cell>
          <cell r="Q211" t="str">
            <v>Discussed with and allocated to LC in lieu of a Workload meeting. Issued to all internal recipients.</v>
          </cell>
          <cell r="R211"/>
          <cell r="S211" t="str">
            <v>Lorraine Cave</v>
          </cell>
          <cell r="T211" t="str">
            <v>CO</v>
          </cell>
          <cell r="U211" t="str">
            <v>CLOSED</v>
          </cell>
          <cell r="V211" t="b">
            <v>1</v>
          </cell>
          <cell r="W211">
            <v>41486</v>
          </cell>
          <cell r="X211" t="str">
            <v>Ian Bevan</v>
          </cell>
          <cell r="Y211">
            <v>41457</v>
          </cell>
          <cell r="Z211">
            <v>41471</v>
          </cell>
          <cell r="AB211">
            <v>41471</v>
          </cell>
          <cell r="AD211"/>
          <cell r="AF211" t="str">
            <v>SENT</v>
          </cell>
          <cell r="AG211">
            <v>41471</v>
          </cell>
          <cell r="AH211">
            <v>41472</v>
          </cell>
          <cell r="AI211">
            <v>41486</v>
          </cell>
          <cell r="AN211"/>
          <cell r="AR211"/>
          <cell r="AS211" t="str">
            <v>CLSD</v>
          </cell>
          <cell r="AT211">
            <v>41487</v>
          </cell>
          <cell r="AZ211"/>
          <cell r="BB211"/>
          <cell r="BC211"/>
          <cell r="BE211" t="b">
            <v>0</v>
          </cell>
          <cell r="BF211">
            <v>5</v>
          </cell>
          <cell r="BM211"/>
          <cell r="BO211" t="str">
            <v>31/07/2013 - AT COR CLOSED BY JOEL MARTIN</v>
          </cell>
          <cell r="BQ211"/>
          <cell r="BS211"/>
          <cell r="BU211"/>
          <cell r="BW211"/>
          <cell r="BX211"/>
          <cell r="BZ211"/>
          <cell r="CA211"/>
          <cell r="CB211"/>
          <cell r="CC211"/>
          <cell r="CD211"/>
          <cell r="CE211"/>
          <cell r="CF211"/>
          <cell r="CG211" t="b">
            <v>0</v>
          </cell>
          <cell r="CH211"/>
          <cell r="CJ211" t="b">
            <v>0</v>
          </cell>
          <cell r="CK211" t="b">
            <v>0</v>
          </cell>
          <cell r="CL211" t="b">
            <v>0</v>
          </cell>
          <cell r="CM211"/>
          <cell r="CO211"/>
          <cell r="CP211"/>
          <cell r="CQ211" t="b">
            <v>0</v>
          </cell>
          <cell r="CR211" t="b">
            <v>0</v>
          </cell>
          <cell r="CS211"/>
          <cell r="CT211"/>
          <cell r="CU211"/>
          <cell r="CV211"/>
          <cell r="CW211"/>
          <cell r="CX211" t="b">
            <v>0</v>
          </cell>
          <cell r="CY211" t="b">
            <v>0</v>
          </cell>
          <cell r="CZ211" t="b">
            <v>0</v>
          </cell>
          <cell r="DA211" t="b">
            <v>0</v>
          </cell>
          <cell r="DB211"/>
          <cell r="DC211"/>
          <cell r="DD211"/>
          <cell r="DE211" t="b">
            <v>0</v>
          </cell>
          <cell r="DF211" t="b">
            <v>0</v>
          </cell>
        </row>
        <row r="212">
          <cell r="A212" t="str">
            <v>COR1910</v>
          </cell>
          <cell r="B212" t="str">
            <v>Tape Backup Library</v>
          </cell>
          <cell r="C212" t="str">
            <v>99. Change Cancelled</v>
          </cell>
          <cell r="D212">
            <v>40882</v>
          </cell>
          <cell r="E212" t="str">
            <v>CO RCVD 08/03/2010,EQ PNDG 10/03/2010,EQ PROD 25/03/2011,EQ SENT 25/03/2011,EQ CLSD 05/12/2011</v>
          </cell>
          <cell r="F212" t="str">
            <v>TCS have advised that the tape backup library in the TCS data centre has reached capacity &amp; a new solution is required to support the current change programme.</v>
          </cell>
          <cell r="G212" t="b">
            <v>0</v>
          </cell>
          <cell r="H212"/>
          <cell r="I212">
            <v>40245</v>
          </cell>
          <cell r="J212">
            <v>40627</v>
          </cell>
          <cell r="L212" t="b">
            <v>0</v>
          </cell>
          <cell r="M212"/>
          <cell r="N212"/>
          <cell r="O212"/>
          <cell r="P212" t="str">
            <v>Sat Kalsi</v>
          </cell>
          <cell r="Q212" t="str">
            <v>Workload Meeting 10/03/09</v>
          </cell>
          <cell r="R212" t="str">
            <v>Steve Adcock</v>
          </cell>
          <cell r="S212" t="str">
            <v>Chris Fears</v>
          </cell>
          <cell r="T212" t="str">
            <v>CR (internal)</v>
          </cell>
          <cell r="U212" t="str">
            <v>CLOSED</v>
          </cell>
          <cell r="V212" t="b">
            <v>0</v>
          </cell>
          <cell r="X212" t="str">
            <v>Christina McArthur</v>
          </cell>
          <cell r="Y212">
            <v>40627</v>
          </cell>
          <cell r="Z212">
            <v>40627</v>
          </cell>
          <cell r="AA212">
            <v>40627</v>
          </cell>
          <cell r="AB212">
            <v>40627</v>
          </cell>
          <cell r="AD212"/>
          <cell r="AE212">
            <v>40718</v>
          </cell>
          <cell r="AF212" t="str">
            <v>CLSD</v>
          </cell>
          <cell r="AG212">
            <v>40882</v>
          </cell>
          <cell r="AN212"/>
          <cell r="AR212"/>
          <cell r="AS212"/>
          <cell r="AZ212"/>
          <cell r="BB212"/>
          <cell r="BC212"/>
          <cell r="BE212" t="b">
            <v>0</v>
          </cell>
          <cell r="BF212">
            <v>7</v>
          </cell>
          <cell r="BM212"/>
          <cell r="BO212" t="str">
            <v>05/12/11 KB - Closed as per e-mail from Christina McArthur as this change has been superseded by COR2433.                                                                                                                                    29/06/11 AK - Disc</v>
          </cell>
          <cell r="BQ212"/>
          <cell r="BS212"/>
          <cell r="BU212"/>
          <cell r="BW212"/>
          <cell r="BX212"/>
          <cell r="BZ212"/>
          <cell r="CA212"/>
          <cell r="CB212"/>
          <cell r="CC212"/>
          <cell r="CD212"/>
          <cell r="CE212"/>
          <cell r="CF212"/>
          <cell r="CG212" t="b">
            <v>0</v>
          </cell>
          <cell r="CH212"/>
          <cell r="CJ212" t="b">
            <v>0</v>
          </cell>
          <cell r="CK212" t="b">
            <v>0</v>
          </cell>
          <cell r="CL212" t="b">
            <v>0</v>
          </cell>
          <cell r="CM212"/>
          <cell r="CO212"/>
          <cell r="CP212"/>
          <cell r="CQ212" t="b">
            <v>0</v>
          </cell>
          <cell r="CR212" t="b">
            <v>0</v>
          </cell>
          <cell r="CS212"/>
          <cell r="CT212"/>
          <cell r="CU212"/>
          <cell r="CV212"/>
          <cell r="CW212"/>
          <cell r="CX212" t="b">
            <v>0</v>
          </cell>
          <cell r="CY212" t="b">
            <v>0</v>
          </cell>
          <cell r="CZ212" t="b">
            <v>0</v>
          </cell>
          <cell r="DA212" t="b">
            <v>0</v>
          </cell>
          <cell r="DB212"/>
          <cell r="DC212"/>
          <cell r="DD212"/>
          <cell r="DE212" t="b">
            <v>0</v>
          </cell>
          <cell r="DF212" t="b">
            <v>0</v>
          </cell>
        </row>
        <row r="213">
          <cell r="A213" t="str">
            <v>COR1910a</v>
          </cell>
          <cell r="B213" t="str">
            <v>Tape Backup Library</v>
          </cell>
          <cell r="C213" t="str">
            <v>99. Change Cancelled</v>
          </cell>
          <cell r="D213">
            <v>40882</v>
          </cell>
          <cell r="E213" t="str">
            <v>EQ PNDG 05/09/2011,EQ CLSD 05/12/2011</v>
          </cell>
          <cell r="F213" t="str">
            <v>As above - see notes dated 12/09/11</v>
          </cell>
          <cell r="G213" t="b">
            <v>0</v>
          </cell>
          <cell r="H213"/>
          <cell r="I213">
            <v>40245</v>
          </cell>
          <cell r="L213" t="b">
            <v>0</v>
          </cell>
          <cell r="M213"/>
          <cell r="N213"/>
          <cell r="O213"/>
          <cell r="P213" t="str">
            <v>Sat Kalsi</v>
          </cell>
          <cell r="Q213" t="str">
            <v>Workload Meeting 10/03/09</v>
          </cell>
          <cell r="R213" t="str">
            <v>Steve Adcock</v>
          </cell>
          <cell r="S213" t="str">
            <v>Chris Fears</v>
          </cell>
          <cell r="T213" t="str">
            <v>CR (internal)</v>
          </cell>
          <cell r="U213" t="str">
            <v>CLOSED</v>
          </cell>
          <cell r="V213" t="b">
            <v>0</v>
          </cell>
          <cell r="X213" t="str">
            <v>Christina McArthur</v>
          </cell>
          <cell r="AD213"/>
          <cell r="AF213" t="str">
            <v>CLSD</v>
          </cell>
          <cell r="AG213">
            <v>40882</v>
          </cell>
          <cell r="AN213"/>
          <cell r="AR213"/>
          <cell r="AS213"/>
          <cell r="AZ213"/>
          <cell r="BB213"/>
          <cell r="BC213"/>
          <cell r="BE213" t="b">
            <v>0</v>
          </cell>
          <cell r="BF213">
            <v>7</v>
          </cell>
          <cell r="BM213"/>
          <cell r="BO213" t="str">
            <v>05/12/11 KB - Closed as per e-mail from Christina McArthur as this change has been superseded by COR2433.                                                                                                     12/09/11 AK - On 05/09/11 an email was received f</v>
          </cell>
          <cell r="BQ213"/>
          <cell r="BS213"/>
          <cell r="BU213"/>
          <cell r="BW213"/>
          <cell r="BX213"/>
          <cell r="BZ213"/>
          <cell r="CA213"/>
          <cell r="CB213"/>
          <cell r="CC213"/>
          <cell r="CD213"/>
          <cell r="CE213"/>
          <cell r="CF213"/>
          <cell r="CG213" t="b">
            <v>0</v>
          </cell>
          <cell r="CH213"/>
          <cell r="CJ213" t="b">
            <v>0</v>
          </cell>
          <cell r="CK213" t="b">
            <v>0</v>
          </cell>
          <cell r="CL213" t="b">
            <v>0</v>
          </cell>
          <cell r="CM213"/>
          <cell r="CO213"/>
          <cell r="CP213"/>
          <cell r="CQ213" t="b">
            <v>0</v>
          </cell>
          <cell r="CR213" t="b">
            <v>0</v>
          </cell>
          <cell r="CS213"/>
          <cell r="CT213"/>
          <cell r="CU213"/>
          <cell r="CV213"/>
          <cell r="CW213"/>
          <cell r="CX213" t="b">
            <v>0</v>
          </cell>
          <cell r="CY213" t="b">
            <v>0</v>
          </cell>
          <cell r="CZ213" t="b">
            <v>0</v>
          </cell>
          <cell r="DA213" t="b">
            <v>0</v>
          </cell>
          <cell r="DB213"/>
          <cell r="DC213"/>
          <cell r="DD213"/>
          <cell r="DE213" t="b">
            <v>0</v>
          </cell>
          <cell r="DF213" t="b">
            <v>0</v>
          </cell>
        </row>
        <row r="214">
          <cell r="A214" t="str">
            <v>COR1921</v>
          </cell>
          <cell r="B214" t="str">
            <v>Portal Sign-On Project</v>
          </cell>
          <cell r="C214" t="str">
            <v>99. Change Cancelled</v>
          </cell>
          <cell r="D214">
            <v>41238</v>
          </cell>
          <cell r="E214" t="str">
            <v>CO RCVD 22/03/2010,EQ PNDG 24/03/2010,EQ PROD 26/04/2010,BE PROD 10/05/2010,BE SENT 10/05/2010,CA RCVD 10/05/2010,SN PROD 10/05/2010,PD PROD 27/07/2010,EQ PROD 26/04/2010,PD PROD 27/07/2010,PD IMPD 25/11/2012</v>
          </cell>
          <cell r="F214" t="str">
            <v xml:space="preserve">This change has been requested by Dave Addison who has confirmed that this is mandated by the action in the Minutes of the QIP Meeting held on 16/02/10. The action is to initiate a project to deliver a web sign on portal.   </v>
          </cell>
          <cell r="G214" t="b">
            <v>0</v>
          </cell>
          <cell r="H214"/>
          <cell r="I214">
            <v>40259</v>
          </cell>
          <cell r="J214">
            <v>40294</v>
          </cell>
          <cell r="L214" t="b">
            <v>0</v>
          </cell>
          <cell r="M214"/>
          <cell r="N214"/>
          <cell r="O214"/>
          <cell r="P214" t="str">
            <v>Dave Addison</v>
          </cell>
          <cell r="Q214" t="str">
            <v>Workload Meeting 24/03/10</v>
          </cell>
          <cell r="R214" t="str">
            <v>Steve Adcock</v>
          </cell>
          <cell r="S214" t="str">
            <v>Andy Simpson</v>
          </cell>
          <cell r="T214" t="str">
            <v>CR (internal)</v>
          </cell>
          <cell r="U214" t="str">
            <v>CLOSED</v>
          </cell>
          <cell r="V214" t="b">
            <v>0</v>
          </cell>
          <cell r="X214"/>
          <cell r="Y214">
            <v>40294</v>
          </cell>
          <cell r="AD214"/>
          <cell r="AF214" t="str">
            <v>PROD</v>
          </cell>
          <cell r="AG214">
            <v>40294</v>
          </cell>
          <cell r="AI214">
            <v>40308</v>
          </cell>
          <cell r="AJ214">
            <v>40308</v>
          </cell>
          <cell r="AK214">
            <v>40308</v>
          </cell>
          <cell r="AL214">
            <v>40308</v>
          </cell>
          <cell r="AM214">
            <v>40308</v>
          </cell>
          <cell r="AN214" t="str">
            <v>XEC</v>
          </cell>
          <cell r="AR214"/>
          <cell r="AS214" t="str">
            <v>SENT</v>
          </cell>
          <cell r="AT214">
            <v>40308</v>
          </cell>
          <cell r="AU214">
            <v>40308</v>
          </cell>
          <cell r="AZ214"/>
          <cell r="BB214"/>
          <cell r="BC214" t="str">
            <v>PROD</v>
          </cell>
          <cell r="BD214">
            <v>40308</v>
          </cell>
          <cell r="BE214" t="b">
            <v>0</v>
          </cell>
          <cell r="BF214">
            <v>7</v>
          </cell>
          <cell r="BH214">
            <v>41238</v>
          </cell>
          <cell r="BI214">
            <v>41238</v>
          </cell>
          <cell r="BJ214">
            <v>41670</v>
          </cell>
          <cell r="BM214" t="str">
            <v>IMPD</v>
          </cell>
          <cell r="BN214">
            <v>41238</v>
          </cell>
          <cell r="BO214" t="str">
            <v>29/07/15: CM Update from Andy S, All of these are linked to Q Projects and the PIA will be submitted to XEC on 8/07/14 and the board on 22/07/14.
25/06/15 Emailed received from Andy Simpson to confirm project closure. Status change to PA- CLSD.
24/06/14</v>
          </cell>
          <cell r="BQ214"/>
          <cell r="BS214"/>
          <cell r="BU214"/>
          <cell r="BW214"/>
          <cell r="BX214"/>
          <cell r="BZ214"/>
          <cell r="CA214"/>
          <cell r="CB214"/>
          <cell r="CC214"/>
          <cell r="CD214"/>
          <cell r="CE214"/>
          <cell r="CF214"/>
          <cell r="CG214" t="b">
            <v>0</v>
          </cell>
          <cell r="CH214"/>
          <cell r="CJ214" t="b">
            <v>0</v>
          </cell>
          <cell r="CK214" t="b">
            <v>0</v>
          </cell>
          <cell r="CL214" t="b">
            <v>0</v>
          </cell>
          <cell r="CM214"/>
          <cell r="CO214"/>
          <cell r="CP214"/>
          <cell r="CQ214" t="b">
            <v>0</v>
          </cell>
          <cell r="CR214" t="b">
            <v>0</v>
          </cell>
          <cell r="CS214"/>
          <cell r="CT214"/>
          <cell r="CU214"/>
          <cell r="CV214"/>
          <cell r="CW214"/>
          <cell r="CX214" t="b">
            <v>0</v>
          </cell>
          <cell r="CY214" t="b">
            <v>0</v>
          </cell>
          <cell r="CZ214" t="b">
            <v>0</v>
          </cell>
          <cell r="DA214" t="b">
            <v>0</v>
          </cell>
          <cell r="DB214"/>
          <cell r="DC214"/>
          <cell r="DD214"/>
          <cell r="DE214" t="b">
            <v>0</v>
          </cell>
          <cell r="DF214" t="b">
            <v>0</v>
          </cell>
        </row>
        <row r="215">
          <cell r="A215" t="str">
            <v>COR1938</v>
          </cell>
          <cell r="B215" t="str">
            <v>ODS ODBC Analysis</v>
          </cell>
          <cell r="C215" t="str">
            <v>100. Change Completed</v>
          </cell>
          <cell r="D215">
            <v>40584</v>
          </cell>
          <cell r="E215" t="str">
            <v>CO RCVD 01/04/2010,EQ PNDG 07/04/2010,BE PNDG 25/06/2010,BE PROD 25/06/2010,BE SENT 25/06/2010,CA RCVD 25/06/2010,SN PNDG 25/06/2010,SN PROD 25/06/2010,PD IMPD 08/10/2010,PD SENT 07/01/2011,PD CLSD 10/02/2011,EQ PNDG 07/04/2010,PD CLSD 10/02/2011</v>
          </cell>
          <cell r="F215" t="str">
            <v>In order to fully understand the extent of work required to replace/remove the ODBC connections between ODS &amp; the various offline databases that use them a piece if analysis work is required. The output will inform decision-making relating to the timing a</v>
          </cell>
          <cell r="G215" t="b">
            <v>0</v>
          </cell>
          <cell r="H215"/>
          <cell r="I215">
            <v>40269</v>
          </cell>
          <cell r="L215" t="b">
            <v>0</v>
          </cell>
          <cell r="M215"/>
          <cell r="N215"/>
          <cell r="O215"/>
          <cell r="P215" t="str">
            <v>Jane Rocky</v>
          </cell>
          <cell r="Q215" t="str">
            <v>Workload Meeting 07/04/10</v>
          </cell>
          <cell r="R215" t="str">
            <v>Steve Adcock</v>
          </cell>
          <cell r="S215" t="str">
            <v>Jane Rocky</v>
          </cell>
          <cell r="T215" t="str">
            <v>CR (internal)</v>
          </cell>
          <cell r="U215" t="str">
            <v>COMPLETE</v>
          </cell>
          <cell r="V215" t="b">
            <v>0</v>
          </cell>
          <cell r="X215"/>
          <cell r="AD215"/>
          <cell r="AF215" t="str">
            <v>PNDG</v>
          </cell>
          <cell r="AG215">
            <v>40275</v>
          </cell>
          <cell r="AI215">
            <v>40354</v>
          </cell>
          <cell r="AJ215">
            <v>40354</v>
          </cell>
          <cell r="AK215">
            <v>40354</v>
          </cell>
          <cell r="AL215">
            <v>40354</v>
          </cell>
          <cell r="AM215">
            <v>40354</v>
          </cell>
          <cell r="AN215"/>
          <cell r="AR215"/>
          <cell r="AS215" t="str">
            <v>SENT</v>
          </cell>
          <cell r="AT215">
            <v>40354</v>
          </cell>
          <cell r="AU215">
            <v>40354</v>
          </cell>
          <cell r="AZ215"/>
          <cell r="BB215"/>
          <cell r="BC215" t="str">
            <v>PROD</v>
          </cell>
          <cell r="BD215">
            <v>40354</v>
          </cell>
          <cell r="BE215" t="b">
            <v>0</v>
          </cell>
          <cell r="BF215">
            <v>7</v>
          </cell>
          <cell r="BH215">
            <v>40459</v>
          </cell>
          <cell r="BI215">
            <v>40459</v>
          </cell>
          <cell r="BJ215">
            <v>40574</v>
          </cell>
          <cell r="BK215">
            <v>40550</v>
          </cell>
          <cell r="BL215">
            <v>40578</v>
          </cell>
          <cell r="BM215" t="str">
            <v>CLSD</v>
          </cell>
          <cell r="BN215">
            <v>40584</v>
          </cell>
          <cell r="BO215" t="str">
            <v xml:space="preserve">10/02/11 AK - Email sent to Steve Adcock stating "Following the release of the attached CCN, please can you confirm your agreement to close this change?" Steve responded by email authorising the closure of this change.
15/12/10 AK - Discussed at Workload </v>
          </cell>
          <cell r="BQ215"/>
          <cell r="BS215"/>
          <cell r="BU215"/>
          <cell r="BW215"/>
          <cell r="BX215"/>
          <cell r="BZ215"/>
          <cell r="CA215"/>
          <cell r="CB215"/>
          <cell r="CC215"/>
          <cell r="CD215"/>
          <cell r="CE215"/>
          <cell r="CF215"/>
          <cell r="CG215" t="b">
            <v>0</v>
          </cell>
          <cell r="CH215"/>
          <cell r="CJ215" t="b">
            <v>0</v>
          </cell>
          <cell r="CK215" t="b">
            <v>0</v>
          </cell>
          <cell r="CL215" t="b">
            <v>0</v>
          </cell>
          <cell r="CM215"/>
          <cell r="CO215"/>
          <cell r="CP215"/>
          <cell r="CQ215" t="b">
            <v>0</v>
          </cell>
          <cell r="CR215" t="b">
            <v>0</v>
          </cell>
          <cell r="CS215"/>
          <cell r="CT215"/>
          <cell r="CU215"/>
          <cell r="CV215"/>
          <cell r="CW215"/>
          <cell r="CX215" t="b">
            <v>0</v>
          </cell>
          <cell r="CY215" t="b">
            <v>0</v>
          </cell>
          <cell r="CZ215" t="b">
            <v>0</v>
          </cell>
          <cell r="DA215" t="b">
            <v>0</v>
          </cell>
          <cell r="DB215"/>
          <cell r="DC215"/>
          <cell r="DD215"/>
          <cell r="DE215" t="b">
            <v>0</v>
          </cell>
          <cell r="DF215" t="b">
            <v>0</v>
          </cell>
        </row>
        <row r="216">
          <cell r="A216" t="str">
            <v>4432</v>
          </cell>
          <cell r="B216" t="str">
            <v>Amendment to U82 record to include the revised NTS optional tariff rate</v>
          </cell>
          <cell r="C216" t="str">
            <v>99. Change Cancelled</v>
          </cell>
          <cell r="D216">
            <v>43172</v>
          </cell>
          <cell r="E216" t="str">
            <v>CO-RCVD - 30/10/2017
Moved from CO-RCVD to 2.1 Start Up Approach in Progress 08/11/2017
97. Xoserve require ChMC sponsorship
2.1 Star-up Approach
4. EQR In-Progress
7. BER/Business Case In Progress 07/02/18
2.1. Start-Up Approach In Progress
99. Change C</v>
          </cell>
          <cell r="F216"/>
          <cell r="G216" t="b">
            <v>0</v>
          </cell>
          <cell r="H216"/>
          <cell r="I216">
            <v>42494</v>
          </cell>
          <cell r="K216">
            <v>43252</v>
          </cell>
          <cell r="L216" t="b">
            <v>0</v>
          </cell>
          <cell r="M216"/>
          <cell r="N216"/>
          <cell r="O216"/>
          <cell r="P216" t="str">
            <v>Emma Smith</v>
          </cell>
          <cell r="Q216"/>
          <cell r="R216"/>
          <cell r="S216"/>
          <cell r="T216" t="str">
            <v>CR (Internal)</v>
          </cell>
          <cell r="U216" t="str">
            <v>CLOSED</v>
          </cell>
          <cell r="V216" t="b">
            <v>0</v>
          </cell>
          <cell r="W216">
            <v>43172</v>
          </cell>
          <cell r="X216"/>
          <cell r="AD216"/>
          <cell r="AF216"/>
          <cell r="AN216"/>
          <cell r="AR216"/>
          <cell r="AS216"/>
          <cell r="AZ216"/>
          <cell r="BB216"/>
          <cell r="BC216"/>
          <cell r="BE216" t="b">
            <v>0</v>
          </cell>
          <cell r="BM216"/>
          <cell r="BO216" t="str">
            <v xml:space="preserve">13/03/2018 DC Emma Smith confirmed this change can be closed as decided at March  ChMC meeting 
07/03/2018 DC This change was discussed at ChMC today, it had previous been to DSG and it was decided that it should be de-scoped from R3, CHMC confirmed this </v>
          </cell>
          <cell r="BQ216"/>
          <cell r="BS216"/>
          <cell r="BU216"/>
          <cell r="BW216"/>
          <cell r="BX216"/>
          <cell r="BZ216" t="str">
            <v>UKLP IADBI203</v>
          </cell>
          <cell r="CA216" t="str">
            <v>R &amp; N</v>
          </cell>
          <cell r="CB216"/>
          <cell r="CC216" t="str">
            <v>Project Delivery</v>
          </cell>
          <cell r="CD216" t="str">
            <v>ISU</v>
          </cell>
          <cell r="CE216" t="str">
            <v>SPA</v>
          </cell>
          <cell r="CF216" t="str">
            <v>31-100days</v>
          </cell>
          <cell r="CG216" t="b">
            <v>1</v>
          </cell>
          <cell r="CH216" t="str">
            <v>Both Xoserve and Customer</v>
          </cell>
          <cell r="CI216">
            <v>43465</v>
          </cell>
          <cell r="CJ216" t="b">
            <v>0</v>
          </cell>
          <cell r="CK216" t="b">
            <v>0</v>
          </cell>
          <cell r="CL216" t="b">
            <v>0</v>
          </cell>
          <cell r="CM216"/>
          <cell r="CO216"/>
          <cell r="CP216" t="str">
            <v>Low</v>
          </cell>
          <cell r="CQ216" t="b">
            <v>0</v>
          </cell>
          <cell r="CR216" t="b">
            <v>0</v>
          </cell>
          <cell r="CS216" t="str">
            <v>Customer</v>
          </cell>
          <cell r="CT216"/>
          <cell r="CU216"/>
          <cell r="CV216" t="str">
            <v>ChMC endorsed Change Proposal</v>
          </cell>
          <cell r="CW216" t="str">
            <v>Multiple Market Participants</v>
          </cell>
          <cell r="CX216" t="b">
            <v>1</v>
          </cell>
          <cell r="CY216" t="b">
            <v>0</v>
          </cell>
          <cell r="CZ216" t="b">
            <v>0</v>
          </cell>
          <cell r="DA216" t="b">
            <v>0</v>
          </cell>
          <cell r="DB216" t="str">
            <v>Service Area 1: Manage Supply Point Registration</v>
          </cell>
          <cell r="DC216" t="str">
            <v>One</v>
          </cell>
          <cell r="DD216" t="str">
            <v>Low</v>
          </cell>
          <cell r="DE216" t="b">
            <v>0</v>
          </cell>
          <cell r="DF216" t="b">
            <v>0</v>
          </cell>
          <cell r="DH216">
            <v>43138</v>
          </cell>
        </row>
        <row r="217">
          <cell r="A217" t="str">
            <v>4433</v>
          </cell>
          <cell r="B217" t="str">
            <v>Exception report to identify LDZ Input meter amendments outside D+5 closeout (Gemini System)</v>
          </cell>
          <cell r="C217" t="str">
            <v>100. Change Completed</v>
          </cell>
          <cell r="D217">
            <v>43038</v>
          </cell>
          <cell r="E217" t="str">
            <v>CO-RCVD 30/10/2017
PD-CLSD 01/11/17</v>
          </cell>
          <cell r="F217"/>
          <cell r="G217" t="b">
            <v>0</v>
          </cell>
          <cell r="H217"/>
          <cell r="I217">
            <v>42496</v>
          </cell>
          <cell r="K217">
            <v>43101</v>
          </cell>
          <cell r="L217" t="b">
            <v>0</v>
          </cell>
          <cell r="M217"/>
          <cell r="N217"/>
          <cell r="O217"/>
          <cell r="P217" t="str">
            <v>Jo Tedd</v>
          </cell>
          <cell r="Q217"/>
          <cell r="R217"/>
          <cell r="S217" t="str">
            <v>Dene Williams</v>
          </cell>
          <cell r="T217" t="str">
            <v>CR (Internal)</v>
          </cell>
          <cell r="U217" t="str">
            <v>COMPLETE</v>
          </cell>
          <cell r="V217" t="b">
            <v>0</v>
          </cell>
          <cell r="X217"/>
          <cell r="AD217"/>
          <cell r="AF217"/>
          <cell r="AN217"/>
          <cell r="AR217"/>
          <cell r="AS217"/>
          <cell r="AZ217"/>
          <cell r="BB217"/>
          <cell r="BC217"/>
          <cell r="BE217" t="b">
            <v>0</v>
          </cell>
          <cell r="BM217"/>
          <cell r="BO217" t="str">
            <v>01/11/17 - JB - WIPRO CONFIRMED DELIVERY OF CR206v2</v>
          </cell>
          <cell r="BQ217"/>
          <cell r="BS217"/>
          <cell r="BU217"/>
          <cell r="BW217"/>
          <cell r="BX217"/>
          <cell r="BY217">
            <v>0</v>
          </cell>
          <cell r="BZ217" t="str">
            <v>UKLP IADBI206v2</v>
          </cell>
          <cell r="CA217" t="str">
            <v>R &amp; N</v>
          </cell>
          <cell r="CB217"/>
          <cell r="CC217" t="str">
            <v>Project Delivery</v>
          </cell>
          <cell r="CD217" t="str">
            <v>Isu</v>
          </cell>
          <cell r="CE217" t="str">
            <v>SPA</v>
          </cell>
          <cell r="CF217" t="str">
            <v>31-100days</v>
          </cell>
          <cell r="CG217" t="b">
            <v>1</v>
          </cell>
          <cell r="CH217" t="str">
            <v>XOSERVE</v>
          </cell>
          <cell r="CI217">
            <v>43465</v>
          </cell>
          <cell r="CJ217" t="b">
            <v>1</v>
          </cell>
          <cell r="CK217" t="b">
            <v>1</v>
          </cell>
          <cell r="CL217" t="b">
            <v>1</v>
          </cell>
          <cell r="CM217"/>
          <cell r="CO217"/>
          <cell r="CP217"/>
          <cell r="CQ217" t="b">
            <v>0</v>
          </cell>
          <cell r="CR217" t="b">
            <v>0</v>
          </cell>
          <cell r="CS217"/>
          <cell r="CT217"/>
          <cell r="CU217"/>
          <cell r="CV217"/>
          <cell r="CW217"/>
          <cell r="CX217" t="b">
            <v>0</v>
          </cell>
          <cell r="CY217" t="b">
            <v>0</v>
          </cell>
          <cell r="CZ217" t="b">
            <v>0</v>
          </cell>
          <cell r="DA217" t="b">
            <v>0</v>
          </cell>
          <cell r="DB217"/>
          <cell r="DC217"/>
          <cell r="DD217"/>
          <cell r="DE217" t="b">
            <v>0</v>
          </cell>
          <cell r="DF217" t="b">
            <v>0</v>
          </cell>
        </row>
        <row r="218">
          <cell r="A218" t="str">
            <v>4295</v>
          </cell>
          <cell r="B218" t="str">
            <v>Allow for a capacity revision on a Seasonally Large Supply Point</v>
          </cell>
          <cell r="C218" t="str">
            <v>99. Change Cancelled</v>
          </cell>
          <cell r="D218">
            <v>43035</v>
          </cell>
          <cell r="E218" t="str">
            <v>CO-RCVD 27/10/17
Moved from CO-RCVD to 11. Change in Delivery 08/11/2017
99. Change Cancelled</v>
          </cell>
          <cell r="F218"/>
          <cell r="G218" t="b">
            <v>0</v>
          </cell>
          <cell r="H218"/>
          <cell r="I218">
            <v>42537</v>
          </cell>
          <cell r="K218">
            <v>43221</v>
          </cell>
          <cell r="L218" t="b">
            <v>0</v>
          </cell>
          <cell r="M218"/>
          <cell r="N218"/>
          <cell r="O218"/>
          <cell r="P218" t="str">
            <v>Emma Smith</v>
          </cell>
          <cell r="Q218"/>
          <cell r="R218"/>
          <cell r="S218" t="str">
            <v>Christina Francis</v>
          </cell>
          <cell r="T218" t="str">
            <v>CR (Internal)</v>
          </cell>
          <cell r="U218" t="str">
            <v>CLOSED</v>
          </cell>
          <cell r="V218" t="b">
            <v>0</v>
          </cell>
          <cell r="W218">
            <v>43066</v>
          </cell>
          <cell r="X218"/>
          <cell r="AD218"/>
          <cell r="AF218"/>
          <cell r="AN218"/>
          <cell r="AR218"/>
          <cell r="AS218"/>
          <cell r="AZ218"/>
          <cell r="BB218"/>
          <cell r="BC218"/>
          <cell r="BE218" t="b">
            <v>0</v>
          </cell>
          <cell r="BH218">
            <v>43280</v>
          </cell>
          <cell r="BM218"/>
          <cell r="BO218" t="str">
            <v>27/11/2017 DC Update from Emma Smith:
The CR’s were also approved to be de-scoped and therefore can be closed: UKLP223 Allow for a capacity revision on a Seasonally Large Supply Point.
99. Change Cancelled</v>
          </cell>
          <cell r="BQ218"/>
          <cell r="BS218"/>
          <cell r="BU218"/>
          <cell r="BW218"/>
          <cell r="BX218"/>
          <cell r="BY218">
            <v>2</v>
          </cell>
          <cell r="BZ218" t="str">
            <v xml:space="preserve"> UKLP223</v>
          </cell>
          <cell r="CA218" t="str">
            <v>R &amp; N</v>
          </cell>
          <cell r="CB218"/>
          <cell r="CC218" t="str">
            <v>Project Delivery</v>
          </cell>
          <cell r="CD218" t="str">
            <v>ISU</v>
          </cell>
          <cell r="CE218" t="str">
            <v>SPA</v>
          </cell>
          <cell r="CF218" t="str">
            <v>31-100days</v>
          </cell>
          <cell r="CG218" t="b">
            <v>0</v>
          </cell>
          <cell r="CH218"/>
          <cell r="CJ218" t="b">
            <v>0</v>
          </cell>
          <cell r="CK218" t="b">
            <v>0</v>
          </cell>
          <cell r="CL218" t="b">
            <v>0</v>
          </cell>
          <cell r="CM218"/>
          <cell r="CO218"/>
          <cell r="CP218"/>
          <cell r="CQ218" t="b">
            <v>0</v>
          </cell>
          <cell r="CR218" t="b">
            <v>0</v>
          </cell>
          <cell r="CS218" t="str">
            <v>Customer</v>
          </cell>
          <cell r="CT218"/>
          <cell r="CU218"/>
          <cell r="CV218"/>
          <cell r="CW218"/>
          <cell r="CX218" t="b">
            <v>0</v>
          </cell>
          <cell r="CY218" t="b">
            <v>0</v>
          </cell>
          <cell r="CZ218" t="b">
            <v>0</v>
          </cell>
          <cell r="DA218" t="b">
            <v>0</v>
          </cell>
          <cell r="DB218"/>
          <cell r="DC218"/>
          <cell r="DD218"/>
          <cell r="DE218" t="b">
            <v>0</v>
          </cell>
          <cell r="DF218" t="b">
            <v>0</v>
          </cell>
        </row>
        <row r="219">
          <cell r="A219" t="str">
            <v>4436</v>
          </cell>
          <cell r="B219" t="str">
            <v>Change number of occurances for K13 record for SSMP’s</v>
          </cell>
          <cell r="C219" t="str">
            <v>99. Change Cancelled</v>
          </cell>
          <cell r="D219">
            <v>43172</v>
          </cell>
          <cell r="E219" t="str">
            <v xml:space="preserve">CO-RCVD - 30/10/2017
Moved from CO-RCVD to 2.1 Start Up Approach in progress 08/11/2017
97. Xoserve require ChMC sponsorship
2.1 Start up Approach
4. EQR In-Progress
7. BER/Business Case In Progress 07/02/18
2.1. Start-Up Approach In Progress
99. Change </v>
          </cell>
          <cell r="F219"/>
          <cell r="G219" t="b">
            <v>0</v>
          </cell>
          <cell r="H219"/>
          <cell r="I219">
            <v>42542</v>
          </cell>
          <cell r="K219">
            <v>43252</v>
          </cell>
          <cell r="L219" t="b">
            <v>0</v>
          </cell>
          <cell r="M219"/>
          <cell r="N219"/>
          <cell r="O219"/>
          <cell r="P219" t="str">
            <v>Dean Johnson</v>
          </cell>
          <cell r="Q219"/>
          <cell r="R219"/>
          <cell r="S219"/>
          <cell r="T219" t="str">
            <v>CR (Internal)</v>
          </cell>
          <cell r="U219" t="str">
            <v>CLOSED</v>
          </cell>
          <cell r="V219" t="b">
            <v>0</v>
          </cell>
          <cell r="W219">
            <v>43172</v>
          </cell>
          <cell r="X219"/>
          <cell r="AD219"/>
          <cell r="AF219"/>
          <cell r="AN219"/>
          <cell r="AR219"/>
          <cell r="AS219"/>
          <cell r="AZ219"/>
          <cell r="BB219"/>
          <cell r="BC219"/>
          <cell r="BE219" t="b">
            <v>0</v>
          </cell>
          <cell r="BM219"/>
          <cell r="BO219" t="str">
            <v xml:space="preserve">13/03/2018 DC Emma Smith confirmed this change can be closed as decided at March  ChMC meeting 
07/03/2018 DC This change was discussed at ChMC today, it had previous been to DSG and it was decided that it should be de-scoped from R3, CHMC confirmed this </v>
          </cell>
          <cell r="BQ219"/>
          <cell r="BS219"/>
          <cell r="BU219"/>
          <cell r="BW219"/>
          <cell r="BX219"/>
          <cell r="BZ219" t="str">
            <v>UKLP IADBI225</v>
          </cell>
          <cell r="CA219" t="str">
            <v>R &amp; N</v>
          </cell>
          <cell r="CB219"/>
          <cell r="CC219" t="str">
            <v>Project Delivery</v>
          </cell>
          <cell r="CD219" t="str">
            <v>ISU</v>
          </cell>
          <cell r="CE219" t="str">
            <v>SPA</v>
          </cell>
          <cell r="CF219" t="str">
            <v>31-100days</v>
          </cell>
          <cell r="CG219" t="b">
            <v>1</v>
          </cell>
          <cell r="CH219" t="str">
            <v>Xoserve</v>
          </cell>
          <cell r="CI219">
            <v>43465</v>
          </cell>
          <cell r="CJ219" t="b">
            <v>0</v>
          </cell>
          <cell r="CK219" t="b">
            <v>0</v>
          </cell>
          <cell r="CL219" t="b">
            <v>0</v>
          </cell>
          <cell r="CM219"/>
          <cell r="CO219"/>
          <cell r="CP219" t="str">
            <v>Low</v>
          </cell>
          <cell r="CQ219" t="b">
            <v>0</v>
          </cell>
          <cell r="CR219" t="b">
            <v>0</v>
          </cell>
          <cell r="CS219"/>
          <cell r="CT219"/>
          <cell r="CU219"/>
          <cell r="CV219" t="str">
            <v>ChMC endorsed Change Proposal</v>
          </cell>
          <cell r="CW219" t="str">
            <v>Multiple Market Participants</v>
          </cell>
          <cell r="CX219" t="b">
            <v>1</v>
          </cell>
          <cell r="CY219" t="b">
            <v>0</v>
          </cell>
          <cell r="CZ219" t="b">
            <v>0</v>
          </cell>
          <cell r="DA219" t="b">
            <v>0</v>
          </cell>
          <cell r="DB219" t="str">
            <v>Service Area 1: Manage Supply Point Registration</v>
          </cell>
          <cell r="DC219" t="str">
            <v>One</v>
          </cell>
          <cell r="DD219" t="str">
            <v>Low</v>
          </cell>
          <cell r="DE219" t="b">
            <v>0</v>
          </cell>
          <cell r="DF219" t="b">
            <v>0</v>
          </cell>
          <cell r="DH219">
            <v>43138</v>
          </cell>
        </row>
        <row r="220">
          <cell r="A220" t="str">
            <v>4297</v>
          </cell>
          <cell r="B220" t="str">
            <v>Provide the DMSP with the AQ in the O13 record on the GCC file</v>
          </cell>
          <cell r="C220" t="str">
            <v>99. Change Cancelled</v>
          </cell>
          <cell r="D220">
            <v>43035</v>
          </cell>
          <cell r="E220" t="str">
            <v>CO-RCVD - 27/10/17
Moved from CO-RCVD to 11. Change in Delivery 08/11/2017
99. Change Cancelled</v>
          </cell>
          <cell r="F220"/>
          <cell r="G220" t="b">
            <v>0</v>
          </cell>
          <cell r="H220"/>
          <cell r="I220">
            <v>42545</v>
          </cell>
          <cell r="K220">
            <v>43221</v>
          </cell>
          <cell r="L220" t="b">
            <v>0</v>
          </cell>
          <cell r="M220"/>
          <cell r="N220"/>
          <cell r="O220"/>
          <cell r="P220" t="str">
            <v>Dean Johnson</v>
          </cell>
          <cell r="Q220"/>
          <cell r="R220"/>
          <cell r="S220" t="str">
            <v>Christina Francis</v>
          </cell>
          <cell r="T220" t="str">
            <v>CR (Internal)</v>
          </cell>
          <cell r="U220" t="str">
            <v>CLOSED</v>
          </cell>
          <cell r="V220" t="b">
            <v>0</v>
          </cell>
          <cell r="W220">
            <v>43066</v>
          </cell>
          <cell r="X220"/>
          <cell r="AD220"/>
          <cell r="AF220"/>
          <cell r="AN220"/>
          <cell r="AR220"/>
          <cell r="AS220"/>
          <cell r="AZ220"/>
          <cell r="BB220"/>
          <cell r="BC220"/>
          <cell r="BE220" t="b">
            <v>0</v>
          </cell>
          <cell r="BH220">
            <v>43280</v>
          </cell>
          <cell r="BM220"/>
          <cell r="BO220" t="str">
            <v>27/11/2017 DC Update from Emma Smith - 
The CR’s were also approved to be de-scoped and therefore can be closed: UKLP226 Provide the DMSP with the AQ in the O13 record on the GCC file.
99. Change Cancelled.</v>
          </cell>
          <cell r="BQ220"/>
          <cell r="BS220"/>
          <cell r="BU220"/>
          <cell r="BW220"/>
          <cell r="BX220"/>
          <cell r="BY220">
            <v>2</v>
          </cell>
          <cell r="BZ220" t="str">
            <v>UKLP226</v>
          </cell>
          <cell r="CA220" t="str">
            <v>R &amp; N</v>
          </cell>
          <cell r="CB220"/>
          <cell r="CC220" t="str">
            <v>Project Delivery</v>
          </cell>
          <cell r="CD220" t="str">
            <v>ISU</v>
          </cell>
          <cell r="CE220" t="str">
            <v>SPA</v>
          </cell>
          <cell r="CF220" t="str">
            <v>31-100days</v>
          </cell>
          <cell r="CG220" t="b">
            <v>0</v>
          </cell>
          <cell r="CH220"/>
          <cell r="CJ220" t="b">
            <v>0</v>
          </cell>
          <cell r="CK220" t="b">
            <v>0</v>
          </cell>
          <cell r="CL220" t="b">
            <v>0</v>
          </cell>
          <cell r="CM220"/>
          <cell r="CO220"/>
          <cell r="CP220"/>
          <cell r="CQ220" t="b">
            <v>0</v>
          </cell>
          <cell r="CR220" t="b">
            <v>0</v>
          </cell>
          <cell r="CS220"/>
          <cell r="CT220"/>
          <cell r="CU220"/>
          <cell r="CV220"/>
          <cell r="CW220"/>
          <cell r="CX220" t="b">
            <v>0</v>
          </cell>
          <cell r="CY220" t="b">
            <v>0</v>
          </cell>
          <cell r="CZ220" t="b">
            <v>0</v>
          </cell>
          <cell r="DA220" t="b">
            <v>0</v>
          </cell>
          <cell r="DB220"/>
          <cell r="DC220"/>
          <cell r="DD220"/>
          <cell r="DE220" t="b">
            <v>0</v>
          </cell>
          <cell r="DF220" t="b">
            <v>0</v>
          </cell>
        </row>
        <row r="221">
          <cell r="A221" t="str">
            <v>4337</v>
          </cell>
          <cell r="B221" t="str">
            <v>To change the optionality of the Supply Point confirmation reference for the T51 file</v>
          </cell>
          <cell r="C221" t="str">
            <v>7. BER/Business Case In Progress</v>
          </cell>
          <cell r="D221">
            <v>43138</v>
          </cell>
          <cell r="E221" t="str">
            <v>CO-RCVD 30/10/2017
Moved from CO-RCVD to 2.2 Awaiting HLE
2.1 Start Up Approach in Progress 24/11/2017
4. EQR In-Progress
7. BER/Business Case In Progress 07/02/18</v>
          </cell>
          <cell r="F221" t="str">
            <v>Whilst investigating the failure to calculate a winter consumption notification (T51) that failed to be issued to shippers with a confirmation status of CO. The files failed to generate because of a file format design, the confirmation effective date is m</v>
          </cell>
          <cell r="G221" t="b">
            <v>0</v>
          </cell>
          <cell r="H221"/>
          <cell r="I221">
            <v>42940</v>
          </cell>
          <cell r="K221">
            <v>43191</v>
          </cell>
          <cell r="L221" t="b">
            <v>0</v>
          </cell>
          <cell r="M221"/>
          <cell r="N221"/>
          <cell r="O221"/>
          <cell r="P221" t="str">
            <v>Sue prosse/Emma Lyndon</v>
          </cell>
          <cell r="Q221"/>
          <cell r="R221" t="str">
            <v>Lee Foster</v>
          </cell>
          <cell r="S221" t="str">
            <v>Padmini Duvvuri</v>
          </cell>
          <cell r="T221" t="str">
            <v>CR (Internal)</v>
          </cell>
          <cell r="U221" t="str">
            <v>LIVE</v>
          </cell>
          <cell r="V221" t="b">
            <v>0</v>
          </cell>
          <cell r="X221"/>
          <cell r="AD221"/>
          <cell r="AF221"/>
          <cell r="AN221"/>
          <cell r="AR221"/>
          <cell r="AS221"/>
          <cell r="AZ221"/>
          <cell r="BB221"/>
          <cell r="BC221"/>
          <cell r="BE221" t="b">
            <v>0</v>
          </cell>
          <cell r="BH221">
            <v>43413</v>
          </cell>
          <cell r="BM221"/>
          <cell r="BO221" t="str">
            <v xml:space="preserve">07/02/18 - ChMC outcome - R3 Initial Scope approved / EQR Approved / Proposed BER to be submitted for ChmC April
23/01/2018 DC DSC DSG approved this change to remain within R3.0 Scope.
19/12/2017 DC I spoke to Sue Prosser and she has given me a new date </v>
          </cell>
          <cell r="BQ221"/>
          <cell r="BS221"/>
          <cell r="BU221"/>
          <cell r="BW221"/>
          <cell r="BX221"/>
          <cell r="BY221">
            <v>3</v>
          </cell>
          <cell r="BZ221"/>
          <cell r="CA221" t="str">
            <v>R &amp; N</v>
          </cell>
          <cell r="CB221"/>
          <cell r="CC221" t="str">
            <v>Project Delivery</v>
          </cell>
          <cell r="CD221" t="str">
            <v>ISU</v>
          </cell>
          <cell r="CE221" t="str">
            <v>SPA</v>
          </cell>
          <cell r="CF221" t="str">
            <v>31-100days</v>
          </cell>
          <cell r="CG221" t="b">
            <v>0</v>
          </cell>
          <cell r="CH221"/>
          <cell r="CJ221" t="b">
            <v>0</v>
          </cell>
          <cell r="CK221" t="b">
            <v>0</v>
          </cell>
          <cell r="CL221" t="b">
            <v>0</v>
          </cell>
          <cell r="CM221"/>
          <cell r="CN221">
            <v>0</v>
          </cell>
          <cell r="CO221"/>
          <cell r="CP221"/>
          <cell r="CQ221" t="b">
            <v>0</v>
          </cell>
          <cell r="CR221" t="b">
            <v>0</v>
          </cell>
          <cell r="CS221"/>
          <cell r="CT221"/>
          <cell r="CU221"/>
          <cell r="CV221" t="str">
            <v>ChMC endorsed Change Proposal</v>
          </cell>
          <cell r="CW221" t="str">
            <v>One Market Group</v>
          </cell>
          <cell r="CX221" t="b">
            <v>1</v>
          </cell>
          <cell r="CY221" t="b">
            <v>0</v>
          </cell>
          <cell r="CZ221" t="b">
            <v>0</v>
          </cell>
          <cell r="DA221" t="b">
            <v>0</v>
          </cell>
          <cell r="DB221" t="str">
            <v>Service Area 6: Annual Quantity / DM Supply Point and Offtake Rate Reviews</v>
          </cell>
          <cell r="DC221" t="str">
            <v>One</v>
          </cell>
          <cell r="DD221"/>
          <cell r="DE221" t="b">
            <v>0</v>
          </cell>
          <cell r="DF221" t="b">
            <v>0</v>
          </cell>
          <cell r="DH221">
            <v>43138</v>
          </cell>
        </row>
        <row r="222">
          <cell r="A222" t="str">
            <v>3668</v>
          </cell>
          <cell r="B222" t="str">
            <v>Design Gaps - Ability To Provide Missing Class 3 Reads</v>
          </cell>
          <cell r="C222" t="str">
            <v>99. Change Cancelled</v>
          </cell>
          <cell r="D222">
            <v>43038</v>
          </cell>
          <cell r="E222" t="str">
            <v>CO-RCVD 30/10/2017
Moved from CO-RCVD to 98. Xoserve propose change not required 13/11/2017
99. Change Cancelled</v>
          </cell>
          <cell r="F222"/>
          <cell r="G222" t="b">
            <v>0</v>
          </cell>
          <cell r="H222"/>
          <cell r="I222">
            <v>42045</v>
          </cell>
          <cell r="K222">
            <v>36558</v>
          </cell>
          <cell r="L222" t="b">
            <v>0</v>
          </cell>
          <cell r="M222"/>
          <cell r="N222"/>
          <cell r="O222"/>
          <cell r="P222" t="str">
            <v>Emma Smith</v>
          </cell>
          <cell r="Q222"/>
          <cell r="R222"/>
          <cell r="S222" t="str">
            <v>Padmini Duvvuri</v>
          </cell>
          <cell r="T222" t="str">
            <v>CR (Internal)</v>
          </cell>
          <cell r="U222" t="str">
            <v>CLOSED</v>
          </cell>
          <cell r="V222" t="b">
            <v>0</v>
          </cell>
          <cell r="X222"/>
          <cell r="AD222"/>
          <cell r="AF222"/>
          <cell r="AN222"/>
          <cell r="AR222"/>
          <cell r="AS222"/>
          <cell r="AZ222"/>
          <cell r="BB222"/>
          <cell r="BC222"/>
          <cell r="BE222" t="b">
            <v>0</v>
          </cell>
          <cell r="BM222"/>
          <cell r="BO222" t="str">
            <v>22/01/18 - Julie B - DSG confirmed change can be cancelled 22/01/18
19/12/2017 AC- Padmini Duvvuri is the senior project manager and Tom Lineham is the Project Manager 
13/11/2017 DC JB updated - Agreed to send to ChMC for closure eith the following bus</v>
          </cell>
          <cell r="BQ222"/>
          <cell r="BS222"/>
          <cell r="BU222"/>
          <cell r="BW222"/>
          <cell r="BX222"/>
          <cell r="BY222">
            <v>99</v>
          </cell>
          <cell r="BZ222" t="str">
            <v>UKLP IADBI072</v>
          </cell>
          <cell r="CA222" t="str">
            <v>R &amp; N</v>
          </cell>
          <cell r="CB222"/>
          <cell r="CC222" t="str">
            <v>Project Delivery</v>
          </cell>
          <cell r="CD222" t="str">
            <v>ISU</v>
          </cell>
          <cell r="CE222" t="str">
            <v>RGMA</v>
          </cell>
          <cell r="CF222" t="str">
            <v>31-100days</v>
          </cell>
          <cell r="CG222" t="b">
            <v>0</v>
          </cell>
          <cell r="CH222"/>
          <cell r="CJ222" t="b">
            <v>0</v>
          </cell>
          <cell r="CK222" t="b">
            <v>0</v>
          </cell>
          <cell r="CL222" t="b">
            <v>0</v>
          </cell>
          <cell r="CM222"/>
          <cell r="CN222">
            <v>0</v>
          </cell>
          <cell r="CO222"/>
          <cell r="CP222"/>
          <cell r="CQ222" t="b">
            <v>0</v>
          </cell>
          <cell r="CR222" t="b">
            <v>0</v>
          </cell>
          <cell r="CS222" t="str">
            <v>customer</v>
          </cell>
          <cell r="CT222"/>
          <cell r="CU222"/>
          <cell r="CV222"/>
          <cell r="CW222"/>
          <cell r="CX222" t="b">
            <v>0</v>
          </cell>
          <cell r="CY222" t="b">
            <v>0</v>
          </cell>
          <cell r="CZ222" t="b">
            <v>0</v>
          </cell>
          <cell r="DA222" t="b">
            <v>0</v>
          </cell>
          <cell r="DB222"/>
          <cell r="DC222"/>
          <cell r="DD222"/>
          <cell r="DE222" t="b">
            <v>0</v>
          </cell>
          <cell r="DF222" t="b">
            <v>0</v>
          </cell>
        </row>
        <row r="223">
          <cell r="A223" t="str">
            <v>4372</v>
          </cell>
          <cell r="B223" t="str">
            <v>SCP Weekly Portfolio Report</v>
          </cell>
          <cell r="C223" t="str">
            <v>99. Change Cancelled</v>
          </cell>
          <cell r="D223">
            <v>43119</v>
          </cell>
          <cell r="E223" t="str">
            <v>CO-RCVD 22/09/2017
Moved from CO-RCVD to 2.2 Awaiting ME/BICC HLE Quote 09/11/2017
3.2. ASR Awaiting Customer Approval
99. Change Cancelled</v>
          </cell>
          <cell r="F223" t="str">
            <v xml:space="preserve"> The customer has requested for the SCP Weekly Portfolio Report to be delivered via an automated system every Sunday. This is currently delivered via SFTP every Monday morning by Neil Cole. We have been advised there are two possible ways we can arrange f</v>
          </cell>
          <cell r="G223" t="b">
            <v>0</v>
          </cell>
          <cell r="H223"/>
          <cell r="I223">
            <v>43000</v>
          </cell>
          <cell r="K223">
            <v>43131</v>
          </cell>
          <cell r="L223" t="b">
            <v>0</v>
          </cell>
          <cell r="M223"/>
          <cell r="N223"/>
          <cell r="O223"/>
          <cell r="P223" t="str">
            <v>Greg Causon</v>
          </cell>
          <cell r="Q223" t="str">
            <v>ICAF 11/10/2017</v>
          </cell>
          <cell r="R223"/>
          <cell r="S223" t="str">
            <v>Steve Concannon</v>
          </cell>
          <cell r="T223" t="str">
            <v>CR (ASR)</v>
          </cell>
          <cell r="U223" t="str">
            <v>CLOSED</v>
          </cell>
          <cell r="V223" t="b">
            <v>0</v>
          </cell>
          <cell r="X223"/>
          <cell r="AD223"/>
          <cell r="AF223"/>
          <cell r="AN223"/>
          <cell r="AR223"/>
          <cell r="AS223"/>
          <cell r="AZ223"/>
          <cell r="BB223"/>
          <cell r="BC223"/>
          <cell r="BE223" t="b">
            <v>0</v>
          </cell>
          <cell r="BH223">
            <v>43161</v>
          </cell>
          <cell r="BM223"/>
          <cell r="BO223" t="str">
            <v>19/01/2018 Dc Email fro Mike Orsler to say we can close this change.  There will be two new changes raised to go to ICAF next week.
19/01/18 - Julie B - Mike Orsler advised that this change needs to be close and re-raised. Mike Orsler will send an email t</v>
          </cell>
          <cell r="BQ223"/>
          <cell r="BS223"/>
          <cell r="BU223"/>
          <cell r="BW223"/>
          <cell r="BX223"/>
          <cell r="BY223">
            <v>50</v>
          </cell>
          <cell r="BZ223"/>
          <cell r="CA223" t="str">
            <v>Data Office</v>
          </cell>
          <cell r="CB223" t="str">
            <v>3619</v>
          </cell>
          <cell r="CC223" t="str">
            <v>ME</v>
          </cell>
          <cell r="CD223" t="str">
            <v>BW</v>
          </cell>
          <cell r="CE223" t="str">
            <v>Other</v>
          </cell>
          <cell r="CF223" t="str">
            <v>31-100days</v>
          </cell>
          <cell r="CG223" t="b">
            <v>0</v>
          </cell>
          <cell r="CH223"/>
          <cell r="CJ223" t="b">
            <v>0</v>
          </cell>
          <cell r="CK223" t="b">
            <v>0</v>
          </cell>
          <cell r="CL223" t="b">
            <v>0</v>
          </cell>
          <cell r="CM223"/>
          <cell r="CO223"/>
          <cell r="CP223"/>
          <cell r="CQ223" t="b">
            <v>0</v>
          </cell>
          <cell r="CR223" t="b">
            <v>0</v>
          </cell>
          <cell r="CS223"/>
          <cell r="CT223"/>
          <cell r="CU223"/>
          <cell r="CV223" t="str">
            <v>Additional or 3rd Party Service Request</v>
          </cell>
          <cell r="CW223" t="str">
            <v>One Market Participant</v>
          </cell>
          <cell r="CX223" t="b">
            <v>0</v>
          </cell>
          <cell r="CY223" t="b">
            <v>0</v>
          </cell>
          <cell r="CZ223" t="b">
            <v>0</v>
          </cell>
          <cell r="DA223" t="b">
            <v>0</v>
          </cell>
          <cell r="DB223" t="str">
            <v>Service Area 18: Provision of User Reports and Information</v>
          </cell>
          <cell r="DC223" t="str">
            <v>One</v>
          </cell>
          <cell r="DD223" t="str">
            <v>Medium</v>
          </cell>
          <cell r="DE223" t="b">
            <v>0</v>
          </cell>
          <cell r="DF223" t="b">
            <v>0</v>
          </cell>
        </row>
        <row r="224">
          <cell r="A224" t="str">
            <v>4373</v>
          </cell>
          <cell r="B224" t="str">
            <v>Invalid Meter Model Report</v>
          </cell>
          <cell r="C224" t="str">
            <v>99. Change Cancelled</v>
          </cell>
          <cell r="D224">
            <v>43075</v>
          </cell>
          <cell r="E224" t="str">
            <v>CO-RCVD 22/09/2017
Moved from CO-RCVD to 2.2 Awaiting ME/BICC HLE Quote 09/11/2017
99. Change Cancelled - 06/12/17 - JB</v>
          </cell>
          <cell r="F224" t="str">
            <v xml:space="preserve">Include a new report Invalid Meter Model Report within the Shipper Performance Pack / Re-include the Incorrect Read Factor Units Report and COR747 Report (Both in scope originally but not in the pack now see attachment Rpt_id_729_Shipper_Performance_Pack </v>
          </cell>
          <cell r="G224" t="b">
            <v>0</v>
          </cell>
          <cell r="H224"/>
          <cell r="I224">
            <v>43000</v>
          </cell>
          <cell r="K224">
            <v>42993</v>
          </cell>
          <cell r="L224" t="b">
            <v>0</v>
          </cell>
          <cell r="M224"/>
          <cell r="N224"/>
          <cell r="O224"/>
          <cell r="P224" t="str">
            <v>Steve Deery</v>
          </cell>
          <cell r="Q224" t="str">
            <v>ICAF 27/9/17</v>
          </cell>
          <cell r="R224"/>
          <cell r="S224" t="str">
            <v>Steve Concannon</v>
          </cell>
          <cell r="T224" t="str">
            <v>CR (Internal)</v>
          </cell>
          <cell r="U224" t="str">
            <v>CLOSED</v>
          </cell>
          <cell r="V224" t="b">
            <v>0</v>
          </cell>
          <cell r="X224"/>
          <cell r="AD224"/>
          <cell r="AF224"/>
          <cell r="AN224"/>
          <cell r="AR224"/>
          <cell r="AS224"/>
          <cell r="AZ224"/>
          <cell r="BB224"/>
          <cell r="BC224"/>
          <cell r="BE224" t="b">
            <v>0</v>
          </cell>
          <cell r="BH224">
            <v>36558</v>
          </cell>
          <cell r="BM224"/>
          <cell r="BO224" t="str">
            <v>06/12/2017 - Julie B - Emma Lyndon confirmed via email that change no longer required
06/12/2017 DC JB has emailed Emma asking for approval to close.
06/12/2017 DC need approval from Emma Lyndon to say she is happy to close.
30/11/2017 DC Update from Ale</v>
          </cell>
          <cell r="BQ224"/>
          <cell r="BS224"/>
          <cell r="BU224"/>
          <cell r="BW224"/>
          <cell r="BX224"/>
          <cell r="BZ224"/>
          <cell r="CA224" t="str">
            <v>Data Office</v>
          </cell>
          <cell r="CB224"/>
          <cell r="CC224" t="str">
            <v>BICC</v>
          </cell>
          <cell r="CD224" t="str">
            <v>BW</v>
          </cell>
          <cell r="CE224" t="str">
            <v>Other</v>
          </cell>
          <cell r="CF224" t="str">
            <v>31-100days</v>
          </cell>
          <cell r="CG224" t="b">
            <v>0</v>
          </cell>
          <cell r="CH224"/>
          <cell r="CJ224" t="b">
            <v>0</v>
          </cell>
          <cell r="CK224" t="b">
            <v>0</v>
          </cell>
          <cell r="CL224" t="b">
            <v>0</v>
          </cell>
          <cell r="CM224"/>
          <cell r="CO224"/>
          <cell r="CP224"/>
          <cell r="CQ224" t="b">
            <v>0</v>
          </cell>
          <cell r="CR224" t="b">
            <v>0</v>
          </cell>
          <cell r="CS224"/>
          <cell r="CT224"/>
          <cell r="CU224"/>
          <cell r="CV224"/>
          <cell r="CW224"/>
          <cell r="CX224" t="b">
            <v>0</v>
          </cell>
          <cell r="CY224" t="b">
            <v>0</v>
          </cell>
          <cell r="CZ224" t="b">
            <v>0</v>
          </cell>
          <cell r="DA224" t="b">
            <v>0</v>
          </cell>
          <cell r="DB224"/>
          <cell r="DC224"/>
          <cell r="DD224"/>
          <cell r="DE224" t="b">
            <v>0</v>
          </cell>
          <cell r="DF224" t="b">
            <v>0</v>
          </cell>
        </row>
        <row r="225">
          <cell r="A225" t="str">
            <v>COR2961</v>
          </cell>
          <cell r="B225" t="str">
            <v>Oracle ULA Underlicensing</v>
          </cell>
          <cell r="C225" t="str">
            <v>99. Change Cancelled</v>
          </cell>
          <cell r="D225">
            <v>42102</v>
          </cell>
          <cell r="E225" t="str">
            <v>CO RCVD 12/03/2013
PD CLSD  08/04/2015</v>
          </cell>
          <cell r="F225" t="str">
            <v>An issue on Oracle underlicensing that's been highlighted as part of their ULA audit.
The resolution option that Oracle has put on the table that's our recommended one incurs a cost from Xoserve to Oracle of £375,105.13 and Oracle are linking this offer t</v>
          </cell>
          <cell r="G225" t="b">
            <v>0</v>
          </cell>
          <cell r="H225"/>
          <cell r="I225">
            <v>41345</v>
          </cell>
          <cell r="L225" t="b">
            <v>0</v>
          </cell>
          <cell r="M225"/>
          <cell r="N225"/>
          <cell r="O225"/>
          <cell r="P225" t="str">
            <v>David Williamson</v>
          </cell>
          <cell r="Q225" t="str">
            <v>Workload Meeting 13/03/2013</v>
          </cell>
          <cell r="R225" t="str">
            <v>David Williamson</v>
          </cell>
          <cell r="S225" t="str">
            <v>David Williamson</v>
          </cell>
          <cell r="T225" t="str">
            <v>CR (internal)</v>
          </cell>
          <cell r="U225" t="str">
            <v>CLOSED</v>
          </cell>
          <cell r="V225" t="b">
            <v>0</v>
          </cell>
          <cell r="X225"/>
          <cell r="AD225"/>
          <cell r="AF225"/>
          <cell r="AN225"/>
          <cell r="AR225"/>
          <cell r="AS225"/>
          <cell r="AZ225"/>
          <cell r="BB225"/>
          <cell r="BC225"/>
          <cell r="BE225" t="b">
            <v>0</v>
          </cell>
          <cell r="BF225">
            <v>7</v>
          </cell>
          <cell r="BM225"/>
          <cell r="BO225" t="str">
            <v>08.04.0215-Confirmation email received to close this line item. It was never a project. Licence costs were funded through this. Do not report on closure P50 report.</v>
          </cell>
          <cell r="BQ225"/>
          <cell r="BS225"/>
          <cell r="BU225"/>
          <cell r="BW225"/>
          <cell r="BX225"/>
          <cell r="BZ225"/>
          <cell r="CA225"/>
          <cell r="CB225"/>
          <cell r="CC225"/>
          <cell r="CD225"/>
          <cell r="CE225"/>
          <cell r="CF225"/>
          <cell r="CG225" t="b">
            <v>0</v>
          </cell>
          <cell r="CH225"/>
          <cell r="CJ225" t="b">
            <v>0</v>
          </cell>
          <cell r="CK225" t="b">
            <v>0</v>
          </cell>
          <cell r="CL225" t="b">
            <v>0</v>
          </cell>
          <cell r="CM225"/>
          <cell r="CO225"/>
          <cell r="CP225"/>
          <cell r="CQ225" t="b">
            <v>0</v>
          </cell>
          <cell r="CR225" t="b">
            <v>0</v>
          </cell>
          <cell r="CS225"/>
          <cell r="CT225"/>
          <cell r="CU225"/>
          <cell r="CV225"/>
          <cell r="CW225"/>
          <cell r="CX225" t="b">
            <v>0</v>
          </cell>
          <cell r="CY225" t="b">
            <v>0</v>
          </cell>
          <cell r="CZ225" t="b">
            <v>0</v>
          </cell>
          <cell r="DA225" t="b">
            <v>0</v>
          </cell>
          <cell r="DB225"/>
          <cell r="DC225"/>
          <cell r="DD225"/>
          <cell r="DE225" t="b">
            <v>0</v>
          </cell>
          <cell r="DF225" t="b">
            <v>0</v>
          </cell>
        </row>
        <row r="226">
          <cell r="A226" t="str">
            <v>COR2970</v>
          </cell>
          <cell r="B226" t="str">
            <v>New Gemini/Gemini Exit Quantity Holders</v>
          </cell>
          <cell r="C226" t="str">
            <v>100. Change Completed</v>
          </cell>
          <cell r="D226">
            <v>41670</v>
          </cell>
          <cell r="E226" t="str">
            <v>CO RCVD 15/03/2013
EQ-PNDG 20/03/2013
EQ-PROD 02/04/2013
BE RCVD 26/04/2013
BE-PROD 26/04/2013
BE-SENT 14/05/2013
CA-RCVD 17/05/2013
SN-PROD 17/05/2013
SN-SENT 31/05/2013
PD-PROD 31/05/2013
PD-IMPD 11/08/2013
PD-SENT 30/01/2014
PD-CLSD 31/01/2014</v>
          </cell>
          <cell r="F226" t="str">
            <v>Two new Quantity Holders (QH) need to be set up in Gemini and Gemini Exit to allow NGT to allocate capacity and report to Ofgem correctly under the new RIIO incentives which are effective from 1st April 2013.
The new QH need to have effective start dates</v>
          </cell>
          <cell r="G226" t="b">
            <v>0</v>
          </cell>
          <cell r="H226"/>
          <cell r="I226">
            <v>41348</v>
          </cell>
          <cell r="J226">
            <v>41366</v>
          </cell>
          <cell r="L226" t="b">
            <v>0</v>
          </cell>
          <cell r="M226" t="str">
            <v>NNW</v>
          </cell>
          <cell r="N226" t="str">
            <v>NGT</v>
          </cell>
          <cell r="O226" t="str">
            <v>Sean McGoldrick</v>
          </cell>
          <cell r="P226" t="str">
            <v>Sean McGoldrick</v>
          </cell>
          <cell r="Q226" t="str">
            <v>Workload Meeting 20/03/2013</v>
          </cell>
          <cell r="R226" t="str">
            <v>Lee Foster</v>
          </cell>
          <cell r="S226" t="str">
            <v>Andy Earnshaw</v>
          </cell>
          <cell r="T226" t="str">
            <v>CO</v>
          </cell>
          <cell r="U226" t="str">
            <v>COMPLETE</v>
          </cell>
          <cell r="V226" t="b">
            <v>1</v>
          </cell>
          <cell r="X226" t="str">
            <v>Jo Beardsmore</v>
          </cell>
          <cell r="Y226">
            <v>41366</v>
          </cell>
          <cell r="AB226">
            <v>41382</v>
          </cell>
          <cell r="AD226"/>
          <cell r="AF226" t="str">
            <v>SENT</v>
          </cell>
          <cell r="AG226">
            <v>41382</v>
          </cell>
          <cell r="AH226">
            <v>41390</v>
          </cell>
          <cell r="AI226">
            <v>41404</v>
          </cell>
          <cell r="AK226">
            <v>41408</v>
          </cell>
          <cell r="AM226">
            <v>41408</v>
          </cell>
          <cell r="AN226" t="str">
            <v>Pre Sanction Review Meeting 14/05/13</v>
          </cell>
          <cell r="AP226">
            <v>145000</v>
          </cell>
          <cell r="AR226"/>
          <cell r="AS226" t="str">
            <v>SENT</v>
          </cell>
          <cell r="AT226">
            <v>41408</v>
          </cell>
          <cell r="AU226">
            <v>41411</v>
          </cell>
          <cell r="AV226">
            <v>41425</v>
          </cell>
          <cell r="AZ226"/>
          <cell r="BA226">
            <v>41425</v>
          </cell>
          <cell r="BB226"/>
          <cell r="BC226" t="str">
            <v>SENT</v>
          </cell>
          <cell r="BD226">
            <v>41425</v>
          </cell>
          <cell r="BE226" t="b">
            <v>0</v>
          </cell>
          <cell r="BF226">
            <v>5</v>
          </cell>
          <cell r="BH226">
            <v>41497</v>
          </cell>
          <cell r="BI226">
            <v>41497</v>
          </cell>
          <cell r="BJ226">
            <v>41670</v>
          </cell>
          <cell r="BK226">
            <v>41669</v>
          </cell>
          <cell r="BL226">
            <v>41689</v>
          </cell>
          <cell r="BM226" t="str">
            <v>CLSD</v>
          </cell>
          <cell r="BN226">
            <v>41670</v>
          </cell>
          <cell r="BO226" t="str">
            <v xml:space="preserve">11/06/13 - Revised SN issued.  
06/06/13 KB - Refer to e-mails between Andy Earnshaw &amp; Julie Varney re scope of COR2970 &amp; COR3041.  
13/05/13 KB - BER due date changed from 13/05 to 14/05 per agreement with Julie Varney (refer to e-mail).
17/04/13 KB - </v>
          </cell>
          <cell r="BQ226"/>
          <cell r="BS226"/>
          <cell r="BU226"/>
          <cell r="BW226"/>
          <cell r="BX226"/>
          <cell r="BZ226"/>
          <cell r="CA226"/>
          <cell r="CB226"/>
          <cell r="CC226"/>
          <cell r="CD226"/>
          <cell r="CE226"/>
          <cell r="CF226"/>
          <cell r="CG226" t="b">
            <v>0</v>
          </cell>
          <cell r="CH226"/>
          <cell r="CJ226" t="b">
            <v>0</v>
          </cell>
          <cell r="CK226" t="b">
            <v>0</v>
          </cell>
          <cell r="CL226" t="b">
            <v>0</v>
          </cell>
          <cell r="CM226"/>
          <cell r="CO226"/>
          <cell r="CP226"/>
          <cell r="CQ226" t="b">
            <v>0</v>
          </cell>
          <cell r="CR226" t="b">
            <v>0</v>
          </cell>
          <cell r="CS226"/>
          <cell r="CT226"/>
          <cell r="CU226"/>
          <cell r="CV226"/>
          <cell r="CW226"/>
          <cell r="CX226" t="b">
            <v>0</v>
          </cell>
          <cell r="CY226" t="b">
            <v>0</v>
          </cell>
          <cell r="CZ226" t="b">
            <v>0</v>
          </cell>
          <cell r="DA226" t="b">
            <v>0</v>
          </cell>
          <cell r="DB226"/>
          <cell r="DC226"/>
          <cell r="DD226"/>
          <cell r="DE226" t="b">
            <v>0</v>
          </cell>
          <cell r="DF226" t="b">
            <v>0</v>
          </cell>
        </row>
        <row r="227">
          <cell r="A227" t="str">
            <v>COR2521</v>
          </cell>
          <cell r="B227" t="str">
            <v>AQ Review Reports for DNs</v>
          </cell>
          <cell r="C227" t="str">
            <v>100. Change Completed</v>
          </cell>
          <cell r="D227">
            <v>41337</v>
          </cell>
          <cell r="E227" t="str">
            <v xml:space="preserve">CO RCVD 13/01/2012,EQ PNDG 18/01/2012,EQ PROD 27/01/2012,EQ SENT 24/02/2012,BE RCVD 02/04/2012,BE PNDG 02/04/2012,BE PROD 02/04/2012,BE SENT 02/05/2012,CA RCVD 08/05/2012,SN PROD 08/05/2012,EQ SENT 24/02/2012,SN PROD 08/05/2012,SN SENT 17/05/2012,PD PROD </v>
          </cell>
          <cell r="F227" t="str">
            <v>Three reports are required to break down the aggregated AQ figures into different load band categories, so that each stage of the process the GDNs can translate the figures into SOQs, where these are not able to be provided within the report, using the la</v>
          </cell>
          <cell r="G227" t="b">
            <v>0</v>
          </cell>
          <cell r="H227"/>
          <cell r="I227">
            <v>40921</v>
          </cell>
          <cell r="J227">
            <v>40935</v>
          </cell>
          <cell r="L227" t="b">
            <v>0</v>
          </cell>
          <cell r="M227" t="str">
            <v>ALL</v>
          </cell>
          <cell r="N227"/>
          <cell r="O227" t="str">
            <v>Joanna Ferguson</v>
          </cell>
          <cell r="P227" t="str">
            <v>Joanna Ferguson</v>
          </cell>
          <cell r="Q227" t="str">
            <v>Workload Meeting 18/01/12</v>
          </cell>
          <cell r="R227" t="str">
            <v>Sue Prosser</v>
          </cell>
          <cell r="S227" t="str">
            <v>Lorraine Cave</v>
          </cell>
          <cell r="T227" t="str">
            <v>CO</v>
          </cell>
          <cell r="U227" t="str">
            <v>COMPLETE</v>
          </cell>
          <cell r="V227" t="b">
            <v>1</v>
          </cell>
          <cell r="X227" t="str">
            <v>Harvey Padham</v>
          </cell>
          <cell r="Y227">
            <v>40935</v>
          </cell>
          <cell r="Z227">
            <v>40963</v>
          </cell>
          <cell r="AA227">
            <v>40963</v>
          </cell>
          <cell r="AB227">
            <v>40963</v>
          </cell>
          <cell r="AD227"/>
          <cell r="AE227">
            <v>40991</v>
          </cell>
          <cell r="AF227" t="str">
            <v>SENT</v>
          </cell>
          <cell r="AG227">
            <v>40963</v>
          </cell>
          <cell r="AH227">
            <v>41001</v>
          </cell>
          <cell r="AI227">
            <v>41017</v>
          </cell>
          <cell r="AJ227">
            <v>41017</v>
          </cell>
          <cell r="AK227">
            <v>41033</v>
          </cell>
          <cell r="AL227">
            <v>41033</v>
          </cell>
          <cell r="AM227">
            <v>41031</v>
          </cell>
          <cell r="AN227" t="str">
            <v>Pre Sanction Meeting 01/05/12</v>
          </cell>
          <cell r="AO227">
            <v>41123</v>
          </cell>
          <cell r="AR227"/>
          <cell r="AS227" t="str">
            <v>SENT</v>
          </cell>
          <cell r="AT227">
            <v>41031</v>
          </cell>
          <cell r="AU227">
            <v>41037</v>
          </cell>
          <cell r="AV227">
            <v>41051</v>
          </cell>
          <cell r="AW227">
            <v>41046</v>
          </cell>
          <cell r="AX227">
            <v>41046</v>
          </cell>
          <cell r="AY227">
            <v>41046</v>
          </cell>
          <cell r="AZ227"/>
          <cell r="BA227">
            <v>41046</v>
          </cell>
          <cell r="BB227"/>
          <cell r="BC227" t="str">
            <v>SENT</v>
          </cell>
          <cell r="BD227">
            <v>41046</v>
          </cell>
          <cell r="BE227" t="b">
            <v>0</v>
          </cell>
          <cell r="BF227">
            <v>3</v>
          </cell>
          <cell r="BH227">
            <v>41194</v>
          </cell>
          <cell r="BI227">
            <v>41191</v>
          </cell>
          <cell r="BJ227">
            <v>41219</v>
          </cell>
          <cell r="BK227">
            <v>41219</v>
          </cell>
          <cell r="BM227" t="str">
            <v>CLSD</v>
          </cell>
          <cell r="BN227">
            <v>41337</v>
          </cell>
          <cell r="BO227" t="str">
            <v xml:space="preserve">10/10/12 KB - Note from LC confirming implementation on 09/10/12 ahead of schedule.                                                 24/05/12 AK - Email sent by Harvey Padham to Joanna Fergusson stating "In section “Project Specific Criteria” in the Scope </v>
          </cell>
          <cell r="BQ227"/>
          <cell r="BS227"/>
          <cell r="BU227"/>
          <cell r="BW227"/>
          <cell r="BX227"/>
          <cell r="BZ227"/>
          <cell r="CA227"/>
          <cell r="CB227"/>
          <cell r="CC227"/>
          <cell r="CD227"/>
          <cell r="CE227"/>
          <cell r="CF227"/>
          <cell r="CG227" t="b">
            <v>0</v>
          </cell>
          <cell r="CH227"/>
          <cell r="CJ227" t="b">
            <v>0</v>
          </cell>
          <cell r="CK227" t="b">
            <v>0</v>
          </cell>
          <cell r="CL227" t="b">
            <v>0</v>
          </cell>
          <cell r="CM227"/>
          <cell r="CO227"/>
          <cell r="CP227"/>
          <cell r="CQ227" t="b">
            <v>0</v>
          </cell>
          <cell r="CR227" t="b">
            <v>0</v>
          </cell>
          <cell r="CS227"/>
          <cell r="CT227"/>
          <cell r="CU227"/>
          <cell r="CV227"/>
          <cell r="CW227"/>
          <cell r="CX227" t="b">
            <v>0</v>
          </cell>
          <cell r="CY227" t="b">
            <v>0</v>
          </cell>
          <cell r="CZ227" t="b">
            <v>0</v>
          </cell>
          <cell r="DA227" t="b">
            <v>0</v>
          </cell>
          <cell r="DB227"/>
          <cell r="DC227"/>
          <cell r="DD227"/>
          <cell r="DE227" t="b">
            <v>0</v>
          </cell>
          <cell r="DF227" t="b">
            <v>0</v>
          </cell>
        </row>
        <row r="228">
          <cell r="A228" t="str">
            <v>COR3882</v>
          </cell>
          <cell r="B228" t="str">
            <v>SGN DNS IX Gateway router in Pyramid Park</v>
          </cell>
          <cell r="C228" t="str">
            <v>99. Change Cancelled</v>
          </cell>
          <cell r="D228">
            <v>42689</v>
          </cell>
          <cell r="E228" t="str">
            <v>CO-RCVD 18.11.2015
BE-PNDG 01.12.15
BE-PROD 01.12.15
BE-SENT 12.01.2016
CA-RCVD 19.01.16
SN-PNDG 19.01.16
PD-IMPD 21.01.16
PD-SENT-26.09.16
PD-POPD 26/10/16
PD-CLSD 15/11/16</v>
          </cell>
          <cell r="F228" t="str">
            <v xml:space="preserve">Change driver / origin: 
UK Link Market Trials Level 2 
Change overview:  
For DNS to connect to the IX server for market trails and industry flows there needs to be a configuration to the IX gateway. 
Change information:
The SGN DNS IX Gateway router in </v>
          </cell>
          <cell r="G228" t="b">
            <v>0</v>
          </cell>
          <cell r="H228"/>
          <cell r="I228">
            <v>42324</v>
          </cell>
          <cell r="K228">
            <v>42331</v>
          </cell>
          <cell r="L228" t="b">
            <v>0</v>
          </cell>
          <cell r="M228" t="str">
            <v>NNW</v>
          </cell>
          <cell r="N228" t="str">
            <v>SGN</v>
          </cell>
          <cell r="O228" t="str">
            <v>Colin Thomson</v>
          </cell>
          <cell r="P228" t="str">
            <v>Colin Thomson</v>
          </cell>
          <cell r="Q228" t="str">
            <v>ICAF - 18.11.2015
Pre-sanction  BER-12.01.2016</v>
          </cell>
          <cell r="R228" t="str">
            <v>Michael Orsler</v>
          </cell>
          <cell r="S228" t="str">
            <v>Darran Dredge</v>
          </cell>
          <cell r="T228" t="str">
            <v>CO</v>
          </cell>
          <cell r="U228" t="str">
            <v>CLOSED</v>
          </cell>
          <cell r="V228" t="b">
            <v>0</v>
          </cell>
          <cell r="W228">
            <v>42689</v>
          </cell>
          <cell r="X228"/>
          <cell r="AD228"/>
          <cell r="AF228"/>
          <cell r="AI228">
            <v>42338</v>
          </cell>
          <cell r="AJ228">
            <v>42361</v>
          </cell>
          <cell r="AK228">
            <v>42381</v>
          </cell>
          <cell r="AL228">
            <v>42381</v>
          </cell>
          <cell r="AM228">
            <v>42381</v>
          </cell>
          <cell r="AN228" t="str">
            <v>Pre-Sanction 12.01.2016</v>
          </cell>
          <cell r="AO228">
            <v>42441</v>
          </cell>
          <cell r="AP228">
            <v>1061</v>
          </cell>
          <cell r="AR228"/>
          <cell r="AS228" t="str">
            <v>SENT</v>
          </cell>
          <cell r="AT228">
            <v>42381</v>
          </cell>
          <cell r="AU228">
            <v>42388</v>
          </cell>
          <cell r="AZ228"/>
          <cell r="BB228"/>
          <cell r="BC228"/>
          <cell r="BE228" t="b">
            <v>0</v>
          </cell>
          <cell r="BF228">
            <v>5</v>
          </cell>
          <cell r="BI228">
            <v>42348</v>
          </cell>
          <cell r="BJ228">
            <v>42635</v>
          </cell>
          <cell r="BK228">
            <v>42639</v>
          </cell>
          <cell r="BL228">
            <v>42664</v>
          </cell>
          <cell r="BM228" t="str">
            <v>CLSD</v>
          </cell>
          <cell r="BN228">
            <v>42669</v>
          </cell>
          <cell r="BO228" t="str">
            <v>15/11/16: ECF now received this change was a small project delivered by the Business. Closed as closed as no documents to be produced for initiation and delivery. 
26/10/16 DC CCN approval received from Networks today.
25/10/16 DC Chased today for CCN app</v>
          </cell>
          <cell r="BQ228"/>
          <cell r="BS228"/>
          <cell r="BU228"/>
          <cell r="BW228"/>
          <cell r="BX228" t="str">
            <v>Medium</v>
          </cell>
          <cell r="BZ228"/>
          <cell r="CA228"/>
          <cell r="CB228"/>
          <cell r="CC228"/>
          <cell r="CD228"/>
          <cell r="CE228"/>
          <cell r="CF228"/>
          <cell r="CG228" t="b">
            <v>0</v>
          </cell>
          <cell r="CH228"/>
          <cell r="CJ228" t="b">
            <v>0</v>
          </cell>
          <cell r="CK228" t="b">
            <v>0</v>
          </cell>
          <cell r="CL228" t="b">
            <v>0</v>
          </cell>
          <cell r="CM228"/>
          <cell r="CO228"/>
          <cell r="CP228"/>
          <cell r="CQ228" t="b">
            <v>0</v>
          </cell>
          <cell r="CR228" t="b">
            <v>0</v>
          </cell>
          <cell r="CS228"/>
          <cell r="CT228"/>
          <cell r="CU228"/>
          <cell r="CV228"/>
          <cell r="CW228"/>
          <cell r="CX228" t="b">
            <v>0</v>
          </cell>
          <cell r="CY228" t="b">
            <v>0</v>
          </cell>
          <cell r="CZ228" t="b">
            <v>0</v>
          </cell>
          <cell r="DA228" t="b">
            <v>0</v>
          </cell>
          <cell r="DB228"/>
          <cell r="DC228"/>
          <cell r="DD228"/>
          <cell r="DE228" t="b">
            <v>0</v>
          </cell>
          <cell r="DF228" t="b">
            <v>0</v>
          </cell>
        </row>
        <row r="229">
          <cell r="A229" t="str">
            <v>COR4192</v>
          </cell>
          <cell r="B229" t="str">
            <v>Replacement/Upgrade of Demand Estimation Systems and Processes</v>
          </cell>
          <cell r="C229" t="str">
            <v>99. Change Cancelled</v>
          </cell>
          <cell r="D229">
            <v>43038</v>
          </cell>
          <cell r="E229" t="str">
            <v>CO-RCVD 15/02/17
BE-PROD 13/10/2017
BE-CLSD 30/10/2017</v>
          </cell>
          <cell r="F229" t="str">
            <v>During 2016 Wipro undertook a review of our DE Processes and Systems, and determined that in the long term the current set up would not be able to support our future obligations and aspirations. The Wipro consultant proposed a shortlist of suitable replac</v>
          </cell>
          <cell r="G229" t="b">
            <v>0</v>
          </cell>
          <cell r="H229"/>
          <cell r="I229">
            <v>42776</v>
          </cell>
          <cell r="L229" t="b">
            <v>0</v>
          </cell>
          <cell r="M229"/>
          <cell r="N229"/>
          <cell r="O229"/>
          <cell r="P229" t="str">
            <v>Fiona Cottam</v>
          </cell>
          <cell r="Q229" t="str">
            <v>ICAF 15/02/17
Pre-Sacnction Approval via email 07/03/17</v>
          </cell>
          <cell r="R229" t="str">
            <v>Fiona Cottam</v>
          </cell>
          <cell r="S229" t="str">
            <v>Emma Rose</v>
          </cell>
          <cell r="T229" t="str">
            <v>CR (internal)</v>
          </cell>
          <cell r="U229" t="str">
            <v>CLOSED</v>
          </cell>
          <cell r="V229" t="b">
            <v>0</v>
          </cell>
          <cell r="X229" t="str">
            <v>Jo Rooney</v>
          </cell>
          <cell r="AD229"/>
          <cell r="AF229"/>
          <cell r="AK229">
            <v>43098</v>
          </cell>
          <cell r="AN229"/>
          <cell r="AR229"/>
          <cell r="AS229"/>
          <cell r="AZ229"/>
          <cell r="BB229"/>
          <cell r="BC229"/>
          <cell r="BE229" t="b">
            <v>0</v>
          </cell>
          <cell r="BF229">
            <v>6</v>
          </cell>
          <cell r="BM229"/>
          <cell r="BO229" t="str">
            <v>31/10/17 DC Email from ER to say that this project is to close and no further documentation will be produced.  The paln is to complete the requirements gathering and raise a new CR for the project toi be delivered.
13/10/2017 ME updated BE-PROD from the p</v>
          </cell>
          <cell r="BQ229"/>
          <cell r="BS229"/>
          <cell r="BU229"/>
          <cell r="BW229"/>
          <cell r="BX229" t="str">
            <v>Medium</v>
          </cell>
          <cell r="BZ229"/>
          <cell r="CA229" t="str">
            <v>T &amp; SS</v>
          </cell>
          <cell r="CB229"/>
          <cell r="CC229"/>
          <cell r="CD229"/>
          <cell r="CE229"/>
          <cell r="CF229"/>
          <cell r="CG229" t="b">
            <v>0</v>
          </cell>
          <cell r="CH229"/>
          <cell r="CJ229" t="b">
            <v>0</v>
          </cell>
          <cell r="CK229" t="b">
            <v>0</v>
          </cell>
          <cell r="CL229" t="b">
            <v>0</v>
          </cell>
          <cell r="CM229"/>
          <cell r="CO229"/>
          <cell r="CP229"/>
          <cell r="CQ229" t="b">
            <v>0</v>
          </cell>
          <cell r="CR229" t="b">
            <v>0</v>
          </cell>
          <cell r="CS229"/>
          <cell r="CT229"/>
          <cell r="CU229"/>
          <cell r="CV229"/>
          <cell r="CW229"/>
          <cell r="CX229" t="b">
            <v>0</v>
          </cell>
          <cell r="CY229" t="b">
            <v>0</v>
          </cell>
          <cell r="CZ229" t="b">
            <v>0</v>
          </cell>
          <cell r="DA229" t="b">
            <v>0</v>
          </cell>
          <cell r="DB229"/>
          <cell r="DC229"/>
          <cell r="DD229"/>
          <cell r="DE229" t="b">
            <v>0</v>
          </cell>
          <cell r="DF229" t="b">
            <v>0</v>
          </cell>
        </row>
        <row r="230">
          <cell r="A230" t="str">
            <v>COR4188</v>
          </cell>
          <cell r="B230" t="str">
            <v>iGMS Evolution Programme (iEP) – National Grid</v>
          </cell>
          <cell r="C230" t="str">
            <v>100. Change Completed</v>
          </cell>
          <cell r="D230">
            <v>42902</v>
          </cell>
          <cell r="E230" t="str">
            <v>CO-RCVD 15/02/2017
BE-SENT 01/03/2017
CA-RCVD 08/03/2017
SN-PNDG 08/03/2017
PD-SENT 10/04/2017
PD-POPD 27/04/2017
PD-CLSD 16/06/2017</v>
          </cell>
          <cell r="F230" t="str">
            <v>The requirement is for the Gemini team to identify the correct tables and corresponding columns for the data in G2M and GAQ files and the dependencies in order for NG to produce a number of reports (data requirements provided within the attachment) for th</v>
          </cell>
          <cell r="G230" t="b">
            <v>0</v>
          </cell>
          <cell r="H230"/>
          <cell r="I230">
            <v>42773</v>
          </cell>
          <cell r="L230" t="b">
            <v>0</v>
          </cell>
          <cell r="M230" t="str">
            <v>TNO</v>
          </cell>
          <cell r="N230" t="str">
            <v>NGT</v>
          </cell>
          <cell r="O230" t="str">
            <v>Beverley Viney</v>
          </cell>
          <cell r="P230" t="str">
            <v>Beverley Viney</v>
          </cell>
          <cell r="Q230" t="str">
            <v>ICAF 15/02/2017
Pre-Sanction 28/02/17</v>
          </cell>
          <cell r="R230"/>
          <cell r="S230" t="str">
            <v>Jessica Harris</v>
          </cell>
          <cell r="T230" t="str">
            <v>CO</v>
          </cell>
          <cell r="U230" t="str">
            <v>COMPLETE</v>
          </cell>
          <cell r="V230" t="b">
            <v>0</v>
          </cell>
          <cell r="X230"/>
          <cell r="AD230"/>
          <cell r="AF230"/>
          <cell r="AM230">
            <v>42795</v>
          </cell>
          <cell r="AN230" t="str">
            <v>Pre-Sanction</v>
          </cell>
          <cell r="AO230">
            <v>42887</v>
          </cell>
          <cell r="AR230"/>
          <cell r="AS230" t="str">
            <v>SENT</v>
          </cell>
          <cell r="AT230">
            <v>42795</v>
          </cell>
          <cell r="AU230">
            <v>42774</v>
          </cell>
          <cell r="AZ230"/>
          <cell r="BB230"/>
          <cell r="BC230" t="str">
            <v>PROD</v>
          </cell>
          <cell r="BD230">
            <v>42802</v>
          </cell>
          <cell r="BE230" t="b">
            <v>0</v>
          </cell>
          <cell r="BF230">
            <v>5</v>
          </cell>
          <cell r="BI230">
            <v>42783</v>
          </cell>
          <cell r="BJ230">
            <v>42798</v>
          </cell>
          <cell r="BK230">
            <v>42835</v>
          </cell>
          <cell r="BL230">
            <v>42863</v>
          </cell>
          <cell r="BM230" t="str">
            <v>CLSD</v>
          </cell>
          <cell r="BN230">
            <v>42852</v>
          </cell>
          <cell r="BO230" t="str">
            <v>16/06/17 DC Project closed and all documents checked.
27/04/17 Signed ECF received and uploaded to Config library. 
27/04/17 CCN received from Networks today, email to MB asking for ECF to be sent.
10/04/17 DC CCN sent out to networks today.
28/03/17 DC C</v>
          </cell>
          <cell r="BQ230"/>
          <cell r="BS230"/>
          <cell r="BU230"/>
          <cell r="BW230"/>
          <cell r="BX230" t="str">
            <v>Low</v>
          </cell>
          <cell r="BZ230"/>
          <cell r="CA230"/>
          <cell r="CB230"/>
          <cell r="CC230"/>
          <cell r="CD230"/>
          <cell r="CE230"/>
          <cell r="CF230"/>
          <cell r="CG230" t="b">
            <v>0</v>
          </cell>
          <cell r="CH230"/>
          <cell r="CJ230" t="b">
            <v>0</v>
          </cell>
          <cell r="CK230" t="b">
            <v>0</v>
          </cell>
          <cell r="CL230" t="b">
            <v>0</v>
          </cell>
          <cell r="CM230"/>
          <cell r="CO230"/>
          <cell r="CP230"/>
          <cell r="CQ230" t="b">
            <v>0</v>
          </cell>
          <cell r="CR230" t="b">
            <v>0</v>
          </cell>
          <cell r="CS230"/>
          <cell r="CT230"/>
          <cell r="CU230"/>
          <cell r="CV230"/>
          <cell r="CW230"/>
          <cell r="CX230" t="b">
            <v>0</v>
          </cell>
          <cell r="CY230" t="b">
            <v>0</v>
          </cell>
          <cell r="CZ230" t="b">
            <v>0</v>
          </cell>
          <cell r="DA230" t="b">
            <v>0</v>
          </cell>
          <cell r="DB230"/>
          <cell r="DC230"/>
          <cell r="DD230"/>
          <cell r="DE230" t="b">
            <v>0</v>
          </cell>
          <cell r="DF230" t="b">
            <v>0</v>
          </cell>
        </row>
        <row r="231">
          <cell r="A231" t="str">
            <v>COR4189</v>
          </cell>
          <cell r="B231" t="str">
            <v>Measurement history for all NTS Entry and NTS Exit Points between 1st July 2016 and 3rd January 2017</v>
          </cell>
          <cell r="C231" t="str">
            <v>100. Change Completed</v>
          </cell>
          <cell r="D231">
            <v>42891</v>
          </cell>
          <cell r="E231" t="str">
            <v>CO RCVD 15/02/2017
BE-SENT 15/03/2017
CA-RCVD 03/04/2017
PD-PROD 03/04/2017
PD-IMPD 03/04/2017
PD-SENT 30/05/2017
PD-POPD 05/06/2017
PD-CLSD 12/07/2017</v>
          </cell>
          <cell r="F231" t="str">
            <v>The data is required to support/form part of National Grid Transmission’s annual regulatory reporting process (RRP) for Ofgem.  Due to changes to the system that is normally used to access the RRP data that were implemented in 2016 and data inaccuracies t</v>
          </cell>
          <cell r="G231" t="b">
            <v>0</v>
          </cell>
          <cell r="H231"/>
          <cell r="I231">
            <v>42775</v>
          </cell>
          <cell r="L231" t="b">
            <v>0</v>
          </cell>
          <cell r="M231" t="str">
            <v>TNO</v>
          </cell>
          <cell r="N231" t="str">
            <v>NGT</v>
          </cell>
          <cell r="O231" t="str">
            <v>Beverley Viney</v>
          </cell>
          <cell r="P231" t="str">
            <v>Beverley Viney</v>
          </cell>
          <cell r="Q231" t="str">
            <v>ICAF 15/02/2017
Pre-Sanction 28/02/17
Pre-Sanction 14/03/17</v>
          </cell>
          <cell r="R231" t="str">
            <v>Jessica Harris</v>
          </cell>
          <cell r="S231" t="str">
            <v>Hannah Reddy</v>
          </cell>
          <cell r="T231" t="str">
            <v>CO</v>
          </cell>
          <cell r="U231" t="str">
            <v>COMPLETE</v>
          </cell>
          <cell r="V231" t="b">
            <v>0</v>
          </cell>
          <cell r="X231" t="str">
            <v>Manisha Bhardwaj</v>
          </cell>
          <cell r="AD231"/>
          <cell r="AF231"/>
          <cell r="AM231">
            <v>42809</v>
          </cell>
          <cell r="AN231" t="str">
            <v>Pre Sanction</v>
          </cell>
          <cell r="AO231">
            <v>42840</v>
          </cell>
          <cell r="AP231">
            <v>3731</v>
          </cell>
          <cell r="AR231"/>
          <cell r="AS231" t="str">
            <v>SENT</v>
          </cell>
          <cell r="AT231">
            <v>42809</v>
          </cell>
          <cell r="AU231">
            <v>42828</v>
          </cell>
          <cell r="AZ231"/>
          <cell r="BB231"/>
          <cell r="BC231"/>
          <cell r="BE231" t="b">
            <v>0</v>
          </cell>
          <cell r="BF231">
            <v>5</v>
          </cell>
          <cell r="BI231">
            <v>42853</v>
          </cell>
          <cell r="BJ231">
            <v>42881</v>
          </cell>
          <cell r="BK231">
            <v>42885</v>
          </cell>
          <cell r="BL231">
            <v>42913</v>
          </cell>
          <cell r="BM231" t="str">
            <v>CLSD</v>
          </cell>
          <cell r="BN231">
            <v>42891</v>
          </cell>
          <cell r="BO231" t="str">
            <v>12/07/17 IB Project Complete
13/06/17 IB Signed ECF Received
05/06/17 DC CCN Approval received today.
30/05/17 DC CCN Sent to networks today.
11/04/17 DC Email fro HR asking for the CCN date to be pushed out to 26th May.
03/04/17 DC CA received from netwo</v>
          </cell>
          <cell r="BQ231"/>
          <cell r="BS231"/>
          <cell r="BU231"/>
          <cell r="BW231"/>
          <cell r="BX231" t="str">
            <v>Low</v>
          </cell>
          <cell r="BZ231"/>
          <cell r="CA231"/>
          <cell r="CB231"/>
          <cell r="CC231"/>
          <cell r="CD231"/>
          <cell r="CE231"/>
          <cell r="CF231"/>
          <cell r="CG231" t="b">
            <v>0</v>
          </cell>
          <cell r="CH231"/>
          <cell r="CJ231" t="b">
            <v>0</v>
          </cell>
          <cell r="CK231" t="b">
            <v>0</v>
          </cell>
          <cell r="CL231" t="b">
            <v>0</v>
          </cell>
          <cell r="CM231"/>
          <cell r="CO231"/>
          <cell r="CP231"/>
          <cell r="CQ231" t="b">
            <v>0</v>
          </cell>
          <cell r="CR231" t="b">
            <v>0</v>
          </cell>
          <cell r="CS231"/>
          <cell r="CT231"/>
          <cell r="CU231"/>
          <cell r="CV231"/>
          <cell r="CW231"/>
          <cell r="CX231" t="b">
            <v>0</v>
          </cell>
          <cell r="CY231" t="b">
            <v>0</v>
          </cell>
          <cell r="CZ231" t="b">
            <v>0</v>
          </cell>
          <cell r="DA231" t="b">
            <v>0</v>
          </cell>
          <cell r="DB231"/>
          <cell r="DC231"/>
          <cell r="DD231"/>
          <cell r="DE231" t="b">
            <v>0</v>
          </cell>
          <cell r="DF231" t="b">
            <v>0</v>
          </cell>
        </row>
        <row r="232">
          <cell r="A232" t="str">
            <v>COR1001</v>
          </cell>
          <cell r="B232" t="str">
            <v>Gas Secure Networks</v>
          </cell>
          <cell r="C232" t="str">
            <v>100. Change Completed</v>
          </cell>
          <cell r="D232">
            <v>40956</v>
          </cell>
          <cell r="E232" t="str">
            <v>CO RCVD 13/05/2009,EQ PNDG 13/05/2009,PD PROD 11/06/2009,PD IMPD 31/01/2011,PD SENT 17/02/2012,PD CLSD 17/02/2012,EQ PNDG 13/05/2009,PD CLSD 17/02/2012</v>
          </cell>
          <cell r="F232"/>
          <cell r="G232" t="b">
            <v>0</v>
          </cell>
          <cell r="H232"/>
          <cell r="I232">
            <v>39946</v>
          </cell>
          <cell r="J232">
            <v>39961</v>
          </cell>
          <cell r="L232" t="b">
            <v>0</v>
          </cell>
          <cell r="M232"/>
          <cell r="N232"/>
          <cell r="O232"/>
          <cell r="P232"/>
          <cell r="Q232" t="str">
            <v>Workload Meeting 13/05/09</v>
          </cell>
          <cell r="R232" t="str">
            <v>Chris Fears</v>
          </cell>
          <cell r="S232" t="str">
            <v>Sat Kalsi</v>
          </cell>
          <cell r="T232" t="str">
            <v>CR (internal)</v>
          </cell>
          <cell r="U232" t="str">
            <v>COMPLETE</v>
          </cell>
          <cell r="V232" t="b">
            <v>0</v>
          </cell>
          <cell r="X232" t="str">
            <v>Tony Long</v>
          </cell>
          <cell r="Y232">
            <v>39961</v>
          </cell>
          <cell r="AD232"/>
          <cell r="AF232" t="str">
            <v>PNDG</v>
          </cell>
          <cell r="AG232">
            <v>39946</v>
          </cell>
          <cell r="AN232"/>
          <cell r="AR232"/>
          <cell r="AS232"/>
          <cell r="AZ232"/>
          <cell r="BB232"/>
          <cell r="BC232"/>
          <cell r="BE232" t="b">
            <v>0</v>
          </cell>
          <cell r="BF232">
            <v>8</v>
          </cell>
          <cell r="BG232">
            <v>40086</v>
          </cell>
          <cell r="BH232">
            <v>40574</v>
          </cell>
          <cell r="BI232">
            <v>40574</v>
          </cell>
          <cell r="BJ232">
            <v>40956</v>
          </cell>
          <cell r="BK232">
            <v>40956</v>
          </cell>
          <cell r="BM232" t="str">
            <v>CLSD</v>
          </cell>
          <cell r="BN232">
            <v>40956</v>
          </cell>
          <cell r="BO232" t="str">
            <v>20/02/12 AK - Spoke to Tony Long to check that the closure document from NG is the right document. This project was run by NG themselves. They have released the closure document to Xoserve but do not want the values to be visible, hence the document has b</v>
          </cell>
          <cell r="BQ232"/>
          <cell r="BS232"/>
          <cell r="BU232"/>
          <cell r="BW232"/>
          <cell r="BX232"/>
          <cell r="BZ232"/>
          <cell r="CA232"/>
          <cell r="CB232"/>
          <cell r="CC232"/>
          <cell r="CD232"/>
          <cell r="CE232"/>
          <cell r="CF232"/>
          <cell r="CG232" t="b">
            <v>0</v>
          </cell>
          <cell r="CH232"/>
          <cell r="CJ232" t="b">
            <v>0</v>
          </cell>
          <cell r="CK232" t="b">
            <v>0</v>
          </cell>
          <cell r="CL232" t="b">
            <v>0</v>
          </cell>
          <cell r="CM232"/>
          <cell r="CO232"/>
          <cell r="CP232"/>
          <cell r="CQ232" t="b">
            <v>0</v>
          </cell>
          <cell r="CR232" t="b">
            <v>0</v>
          </cell>
          <cell r="CS232"/>
          <cell r="CT232"/>
          <cell r="CU232"/>
          <cell r="CV232"/>
          <cell r="CW232"/>
          <cell r="CX232" t="b">
            <v>0</v>
          </cell>
          <cell r="CY232" t="b">
            <v>0</v>
          </cell>
          <cell r="CZ232" t="b">
            <v>0</v>
          </cell>
          <cell r="DA232" t="b">
            <v>0</v>
          </cell>
          <cell r="DB232"/>
          <cell r="DC232"/>
          <cell r="DD232"/>
          <cell r="DE232" t="b">
            <v>0</v>
          </cell>
          <cell r="DF232" t="b">
            <v>0</v>
          </cell>
        </row>
        <row r="233">
          <cell r="A233" t="str">
            <v>COR1130</v>
          </cell>
          <cell r="B233" t="str">
            <v>Programme Management Software</v>
          </cell>
          <cell r="C233" t="str">
            <v>99. Change Cancelled</v>
          </cell>
          <cell r="D233">
            <v>40522</v>
          </cell>
          <cell r="E233" t="str">
            <v>CO RCVD 13/02/2008,EQ PNDG 20/02/2008,EQ PROD 20/02/2008,EQ SENT 10/03/2008,BE RCVD 14/03/2008,BE PNDG 25/03/2008,BE PROD 25/03/2008,BE SENT 13/10/2008,CA RCVD 10/12/2010,PD PROD 10/12/2010,EQ SENT 10/03/2008,PD PROD 10/12/2010</v>
          </cell>
          <cell r="F233" t="str">
            <v>Project initiated to initially investigate options for improving methods &amp; tools employed to both manage projects / programmes &amp; the management information available; followed by (subject to Project Board &amp; further Financial approval) the implementation o</v>
          </cell>
          <cell r="G233" t="b">
            <v>0</v>
          </cell>
          <cell r="H233"/>
          <cell r="I233">
            <v>39491</v>
          </cell>
          <cell r="L233" t="b">
            <v>0</v>
          </cell>
          <cell r="M233"/>
          <cell r="N233"/>
          <cell r="O233"/>
          <cell r="P233" t="str">
            <v>Steve Adcock</v>
          </cell>
          <cell r="Q233" t="str">
            <v>Prioritisation Meeting 20/02/08</v>
          </cell>
          <cell r="R233" t="str">
            <v>Steve Adcock</v>
          </cell>
          <cell r="S233" t="str">
            <v>Lorraine Cave</v>
          </cell>
          <cell r="T233" t="str">
            <v>CR (internal)</v>
          </cell>
          <cell r="U233" t="str">
            <v>CLOSED</v>
          </cell>
          <cell r="V233" t="b">
            <v>0</v>
          </cell>
          <cell r="X233" t="str">
            <v>Rachel Nock</v>
          </cell>
          <cell r="Z233">
            <v>39517</v>
          </cell>
          <cell r="AA233">
            <v>39517</v>
          </cell>
          <cell r="AB233">
            <v>39517</v>
          </cell>
          <cell r="AC233">
            <v>0</v>
          </cell>
          <cell r="AD233"/>
          <cell r="AF233" t="str">
            <v>SENT</v>
          </cell>
          <cell r="AG233">
            <v>39517</v>
          </cell>
          <cell r="AH233">
            <v>39532</v>
          </cell>
          <cell r="AI233">
            <v>39574</v>
          </cell>
          <cell r="AJ233">
            <v>39574</v>
          </cell>
          <cell r="AK233">
            <v>39734</v>
          </cell>
          <cell r="AL233">
            <v>39734</v>
          </cell>
          <cell r="AM233">
            <v>39734</v>
          </cell>
          <cell r="AN233" t="str">
            <v>Ian Wilson</v>
          </cell>
          <cell r="AO233">
            <v>39826</v>
          </cell>
          <cell r="AR233"/>
          <cell r="AS233" t="str">
            <v>SENT</v>
          </cell>
          <cell r="AT233">
            <v>39734</v>
          </cell>
          <cell r="AU233">
            <v>40522</v>
          </cell>
          <cell r="AZ233"/>
          <cell r="BB233"/>
          <cell r="BC233" t="str">
            <v>RCVD</v>
          </cell>
          <cell r="BD233">
            <v>40522</v>
          </cell>
          <cell r="BE233" t="b">
            <v>0</v>
          </cell>
          <cell r="BF233">
            <v>6</v>
          </cell>
          <cell r="BJ233">
            <v>40939</v>
          </cell>
          <cell r="BM233" t="str">
            <v>CLSD</v>
          </cell>
          <cell r="BN233">
            <v>42928</v>
          </cell>
          <cell r="BO233" t="str">
            <v>21/07/16: Cm This has been closed after a long time - since 2010 no actions received.
03.11.15- CM chased Jie about this
28/09/15- CM spoke to Jie about this one and she is going to investigate with regards to the closure of the finances.
19/08/15- CM  Em</v>
          </cell>
          <cell r="BQ233"/>
          <cell r="BS233"/>
          <cell r="BU233"/>
          <cell r="BW233"/>
          <cell r="BX233"/>
          <cell r="BZ233"/>
          <cell r="CA233"/>
          <cell r="CB233"/>
          <cell r="CC233"/>
          <cell r="CD233"/>
          <cell r="CE233"/>
          <cell r="CF233"/>
          <cell r="CG233" t="b">
            <v>0</v>
          </cell>
          <cell r="CH233"/>
          <cell r="CJ233" t="b">
            <v>0</v>
          </cell>
          <cell r="CK233" t="b">
            <v>0</v>
          </cell>
          <cell r="CL233" t="b">
            <v>0</v>
          </cell>
          <cell r="CM233"/>
          <cell r="CO233"/>
          <cell r="CP233"/>
          <cell r="CQ233" t="b">
            <v>0</v>
          </cell>
          <cell r="CR233" t="b">
            <v>0</v>
          </cell>
          <cell r="CS233"/>
          <cell r="CT233"/>
          <cell r="CU233"/>
          <cell r="CV233"/>
          <cell r="CW233"/>
          <cell r="CX233" t="b">
            <v>0</v>
          </cell>
          <cell r="CY233" t="b">
            <v>0</v>
          </cell>
          <cell r="CZ233" t="b">
            <v>0</v>
          </cell>
          <cell r="DA233" t="b">
            <v>0</v>
          </cell>
          <cell r="DB233"/>
          <cell r="DC233"/>
          <cell r="DD233"/>
          <cell r="DE233" t="b">
            <v>0</v>
          </cell>
          <cell r="DF233" t="b">
            <v>0</v>
          </cell>
        </row>
        <row r="234">
          <cell r="A234" t="str">
            <v>COR1133</v>
          </cell>
          <cell r="B234" t="str">
            <v xml:space="preserve">DM Elective Service </v>
          </cell>
          <cell r="C234" t="str">
            <v>99. Change Cancelled</v>
          </cell>
          <cell r="D234">
            <v>42474</v>
          </cell>
          <cell r="E234" t="str">
            <v xml:space="preserve">CO RCVD 13/08/2008,EQ PROD 13/08/2008,EQ SENT 01/09/2008,BE RCVD 27/10/2008,BE PNDG 27/10/2008,BE PROD 27/10/2008,BE PROD 21/11/2008,BE SENT 09/04/2009,CA RCVD 21/12/2009,SN PNDG 21/12/2009,SN PROD 21/12/2009,SN SENT 20/01/2010,PD PROD 24/02/2010,PD IMPD </v>
          </cell>
          <cell r="F234" t="str">
            <v>MOD 0175 – Encouraging Participation in the Elective Daily Metered Regime.</v>
          </cell>
          <cell r="G234" t="b">
            <v>0</v>
          </cell>
          <cell r="H234"/>
          <cell r="I234">
            <v>39673</v>
          </cell>
          <cell r="L234" t="b">
            <v>0</v>
          </cell>
          <cell r="M234" t="str">
            <v>ALL</v>
          </cell>
          <cell r="N234"/>
          <cell r="O234" t="str">
            <v>Joel Martin</v>
          </cell>
          <cell r="P234" t="str">
            <v>JM</v>
          </cell>
          <cell r="Q234" t="str">
            <v>Prioritisation Meeting 13/08/08</v>
          </cell>
          <cell r="R234" t="str">
            <v>Alison Jennings</v>
          </cell>
          <cell r="S234" t="str">
            <v>Lorraine Cave</v>
          </cell>
          <cell r="T234" t="str">
            <v>CR (internal)</v>
          </cell>
          <cell r="U234" t="str">
            <v>CLOSED</v>
          </cell>
          <cell r="V234" t="b">
            <v>1</v>
          </cell>
          <cell r="X234"/>
          <cell r="Z234">
            <v>39692</v>
          </cell>
          <cell r="AA234">
            <v>39692</v>
          </cell>
          <cell r="AB234">
            <v>39692</v>
          </cell>
          <cell r="AC234">
            <v>58000</v>
          </cell>
          <cell r="AD234" t="str">
            <v>16 weeks</v>
          </cell>
          <cell r="AE234">
            <v>39721</v>
          </cell>
          <cell r="AF234" t="str">
            <v>SENT</v>
          </cell>
          <cell r="AG234">
            <v>39692</v>
          </cell>
          <cell r="AH234">
            <v>39748</v>
          </cell>
          <cell r="AI234">
            <v>39762</v>
          </cell>
          <cell r="AJ234">
            <v>39759</v>
          </cell>
          <cell r="AK234">
            <v>39912</v>
          </cell>
          <cell r="AL234">
            <v>39912</v>
          </cell>
          <cell r="AM234">
            <v>39912</v>
          </cell>
          <cell r="AN234" t="str">
            <v>XM2 Review Meeting 31/03/09</v>
          </cell>
          <cell r="AO234">
            <v>40003</v>
          </cell>
          <cell r="AP234">
            <v>522390</v>
          </cell>
          <cell r="AR234"/>
          <cell r="AS234" t="str">
            <v>SENT</v>
          </cell>
          <cell r="AT234">
            <v>39912</v>
          </cell>
          <cell r="AU234">
            <v>40168</v>
          </cell>
          <cell r="AV234">
            <v>40185</v>
          </cell>
          <cell r="AW234">
            <v>40185</v>
          </cell>
          <cell r="AX234">
            <v>40200</v>
          </cell>
          <cell r="AY234">
            <v>40200</v>
          </cell>
          <cell r="AZ234" t="str">
            <v>Lorraine Cave</v>
          </cell>
          <cell r="BA234">
            <v>40198</v>
          </cell>
          <cell r="BB234" t="str">
            <v>12 months</v>
          </cell>
          <cell r="BC234" t="str">
            <v>SENT</v>
          </cell>
          <cell r="BD234">
            <v>40198</v>
          </cell>
          <cell r="BE234" t="b">
            <v>1</v>
          </cell>
          <cell r="BF234">
            <v>4</v>
          </cell>
          <cell r="BG234">
            <v>40168</v>
          </cell>
          <cell r="BH234">
            <v>40504</v>
          </cell>
          <cell r="BI234">
            <v>40504</v>
          </cell>
          <cell r="BJ234">
            <v>40939</v>
          </cell>
          <cell r="BM234" t="str">
            <v>CLSD</v>
          </cell>
          <cell r="BN234">
            <v>40504</v>
          </cell>
          <cell r="BO234" t="str">
            <v>14/04/16: Email confirming from Finance (Mark Bignell) to now close down these 3 projects - COR1133,  and COR1483 can be closed.  I have the final spend as being £613,160.30.  There are no further invoices expected.
21/03/16: LC in planning meeting -
14/1</v>
          </cell>
          <cell r="BQ234"/>
          <cell r="BS234"/>
          <cell r="BU234"/>
          <cell r="BW234"/>
          <cell r="BX234"/>
          <cell r="BZ234"/>
          <cell r="CA234"/>
          <cell r="CB234"/>
          <cell r="CC234"/>
          <cell r="CD234"/>
          <cell r="CE234"/>
          <cell r="CF234"/>
          <cell r="CG234" t="b">
            <v>0</v>
          </cell>
          <cell r="CH234"/>
          <cell r="CJ234" t="b">
            <v>0</v>
          </cell>
          <cell r="CK234" t="b">
            <v>0</v>
          </cell>
          <cell r="CL234" t="b">
            <v>0</v>
          </cell>
          <cell r="CM234"/>
          <cell r="CO234"/>
          <cell r="CP234"/>
          <cell r="CQ234" t="b">
            <v>0</v>
          </cell>
          <cell r="CR234" t="b">
            <v>0</v>
          </cell>
          <cell r="CS234"/>
          <cell r="CT234"/>
          <cell r="CU234"/>
          <cell r="CV234"/>
          <cell r="CW234"/>
          <cell r="CX234" t="b">
            <v>0</v>
          </cell>
          <cell r="CY234" t="b">
            <v>0</v>
          </cell>
          <cell r="CZ234" t="b">
            <v>0</v>
          </cell>
          <cell r="DA234" t="b">
            <v>0</v>
          </cell>
          <cell r="DB234"/>
          <cell r="DC234"/>
          <cell r="DD234"/>
          <cell r="DE234" t="b">
            <v>0</v>
          </cell>
          <cell r="DF234" t="b">
            <v>0</v>
          </cell>
        </row>
        <row r="235">
          <cell r="A235" t="str">
            <v>COR2011</v>
          </cell>
          <cell r="B235" t="str">
            <v>SPAA Creation of Product Id</v>
          </cell>
          <cell r="C235" t="str">
            <v>99. Change Cancelled</v>
          </cell>
          <cell r="D235">
            <v>40918</v>
          </cell>
          <cell r="E235" t="str">
            <v>CO RCVD 06/07/2010,EQ PNDG 20/07/2010,EQ PROD 05/08/2010,EQ SENT 27/08/2010,BE RCVD 27/08/2010,BE PNDG 27/08/2010,BE PROD 27/08/2010,PD SENT 03/01/2012,PD CLSD 10/01/2012,EQ SENT 27/08/2010,PD CLSD 10/01/2012</v>
          </cell>
          <cell r="F235" t="str">
            <v>Change to maintain 'Product Id' data in line with UK Link data.</v>
          </cell>
          <cell r="G235" t="b">
            <v>0</v>
          </cell>
          <cell r="H235"/>
          <cell r="I235">
            <v>40365</v>
          </cell>
          <cell r="J235">
            <v>40396</v>
          </cell>
          <cell r="L235" t="b">
            <v>0</v>
          </cell>
          <cell r="M235" t="str">
            <v>ADN</v>
          </cell>
          <cell r="N235"/>
          <cell r="O235" t="str">
            <v>Simon Trivella</v>
          </cell>
          <cell r="P235" t="str">
            <v>Simon Trivella</v>
          </cell>
          <cell r="Q235" t="str">
            <v>Workload Meeting 01/09/10</v>
          </cell>
          <cell r="R235" t="str">
            <v>Alison Jennings</v>
          </cell>
          <cell r="S235" t="str">
            <v>Dave Turpin</v>
          </cell>
          <cell r="T235" t="str">
            <v>CO</v>
          </cell>
          <cell r="U235" t="str">
            <v>CLOSED</v>
          </cell>
          <cell r="V235" t="b">
            <v>1</v>
          </cell>
          <cell r="X235"/>
          <cell r="Y235">
            <v>40395</v>
          </cell>
          <cell r="Z235">
            <v>40417</v>
          </cell>
          <cell r="AA235">
            <v>40417</v>
          </cell>
          <cell r="AB235">
            <v>40417</v>
          </cell>
          <cell r="AC235">
            <v>0</v>
          </cell>
          <cell r="AD235" t="str">
            <v>6mths from receipt of BEO</v>
          </cell>
          <cell r="AE235">
            <v>40508</v>
          </cell>
          <cell r="AF235" t="str">
            <v>SENT</v>
          </cell>
          <cell r="AG235">
            <v>40417</v>
          </cell>
          <cell r="AH235">
            <v>40417</v>
          </cell>
          <cell r="AN235"/>
          <cell r="AR235"/>
          <cell r="AS235" t="str">
            <v>PROD</v>
          </cell>
          <cell r="AT235">
            <v>40417</v>
          </cell>
          <cell r="AZ235"/>
          <cell r="BB235"/>
          <cell r="BC235"/>
          <cell r="BE235" t="b">
            <v>0</v>
          </cell>
          <cell r="BF235">
            <v>3</v>
          </cell>
          <cell r="BM235" t="str">
            <v>CLSD</v>
          </cell>
          <cell r="BN235">
            <v>40918</v>
          </cell>
          <cell r="BO235" t="str">
            <v>10/01/12 AK - Email rec'd from Simon Trivella stating "Thanks Dave, in that case I totally agree that COR 2011 can be closed/withdrawn." Change closed.
10/01/12 AK - Email sent to Simon Trivella from Dave Addison stating "We talked about this at one of th</v>
          </cell>
          <cell r="BQ235"/>
          <cell r="BS235"/>
          <cell r="BU235"/>
          <cell r="BW235"/>
          <cell r="BX235"/>
          <cell r="BZ235"/>
          <cell r="CA235"/>
          <cell r="CB235"/>
          <cell r="CC235"/>
          <cell r="CD235"/>
          <cell r="CE235"/>
          <cell r="CF235"/>
          <cell r="CG235" t="b">
            <v>0</v>
          </cell>
          <cell r="CH235"/>
          <cell r="CJ235" t="b">
            <v>0</v>
          </cell>
          <cell r="CK235" t="b">
            <v>0</v>
          </cell>
          <cell r="CL235" t="b">
            <v>0</v>
          </cell>
          <cell r="CM235"/>
          <cell r="CO235"/>
          <cell r="CP235"/>
          <cell r="CQ235" t="b">
            <v>0</v>
          </cell>
          <cell r="CR235" t="b">
            <v>0</v>
          </cell>
          <cell r="CS235"/>
          <cell r="CT235"/>
          <cell r="CU235"/>
          <cell r="CV235"/>
          <cell r="CW235"/>
          <cell r="CX235" t="b">
            <v>0</v>
          </cell>
          <cell r="CY235" t="b">
            <v>0</v>
          </cell>
          <cell r="CZ235" t="b">
            <v>0</v>
          </cell>
          <cell r="DA235" t="b">
            <v>0</v>
          </cell>
          <cell r="DB235"/>
          <cell r="DC235"/>
          <cell r="DD235"/>
          <cell r="DE235" t="b">
            <v>0</v>
          </cell>
          <cell r="DF235" t="b">
            <v>0</v>
          </cell>
        </row>
        <row r="236">
          <cell r="A236" t="str">
            <v>COR2925</v>
          </cell>
          <cell r="B236" t="str">
            <v>Gemini Integration with PRISMA</v>
          </cell>
          <cell r="C236" t="str">
            <v>100. Change Completed</v>
          </cell>
          <cell r="D236">
            <v>41681</v>
          </cell>
          <cell r="E236" t="str">
            <v>CO RCVD 31/01/2013
EQ PNDG 14/02/2013
EQ PROD 22/03/2013
EQ SENT 13/05/2013
BE RCVD 20/06/2013
BE PROD 20/06/2013
BE PROD 03/07/2013
PD-PROD 25/11/2013
PD-SENT 20/01/2014
PD CLSD 11/02/2014</v>
          </cell>
          <cell r="F236" t="str">
            <v>The change which is to be covered by this assessment relates specifically to the impact of interfacing Gemini with a common capacity booking platform for EU Interconnection Points. This change forms a subset of the overall CAM code obligations.</v>
          </cell>
          <cell r="G236" t="b">
            <v>1</v>
          </cell>
          <cell r="H236"/>
          <cell r="I236">
            <v>41305</v>
          </cell>
          <cell r="J236">
            <v>41319</v>
          </cell>
          <cell r="L236" t="b">
            <v>0</v>
          </cell>
          <cell r="M236" t="str">
            <v>NNW</v>
          </cell>
          <cell r="N236" t="str">
            <v>NGT</v>
          </cell>
          <cell r="O236" t="str">
            <v>Sean McGoldrick</v>
          </cell>
          <cell r="P236" t="str">
            <v>Sean McGoldrick</v>
          </cell>
          <cell r="Q236" t="str">
            <v>Workload Meeting 13/02/13</v>
          </cell>
          <cell r="R236" t="str">
            <v>Mark Cockayne</v>
          </cell>
          <cell r="S236" t="str">
            <v>Andy Earnshaw</v>
          </cell>
          <cell r="T236" t="str">
            <v>CO</v>
          </cell>
          <cell r="U236" t="str">
            <v>COMPLETE</v>
          </cell>
          <cell r="V236" t="b">
            <v>1</v>
          </cell>
          <cell r="X236" t="str">
            <v>Hannah Reddy</v>
          </cell>
          <cell r="Y236">
            <v>41319</v>
          </cell>
          <cell r="Z236">
            <v>41422</v>
          </cell>
          <cell r="AB236">
            <v>41407</v>
          </cell>
          <cell r="AC236">
            <v>76200</v>
          </cell>
          <cell r="AD236" t="str">
            <v>10 weeks</v>
          </cell>
          <cell r="AE236">
            <v>41499</v>
          </cell>
          <cell r="AF236" t="str">
            <v>SENT</v>
          </cell>
          <cell r="AG236">
            <v>41407</v>
          </cell>
          <cell r="AH236">
            <v>41445</v>
          </cell>
          <cell r="AI236">
            <v>41458</v>
          </cell>
          <cell r="AJ236">
            <v>41458</v>
          </cell>
          <cell r="AN236"/>
          <cell r="AR236"/>
          <cell r="AS236" t="str">
            <v>PROD</v>
          </cell>
          <cell r="AT236">
            <v>41458</v>
          </cell>
          <cell r="AZ236"/>
          <cell r="BB236"/>
          <cell r="BC236"/>
          <cell r="BE236" t="b">
            <v>0</v>
          </cell>
          <cell r="BF236">
            <v>5</v>
          </cell>
          <cell r="BK236">
            <v>41659</v>
          </cell>
          <cell r="BL236">
            <v>41687</v>
          </cell>
          <cell r="BM236" t="str">
            <v>CLSD</v>
          </cell>
          <cell r="BN236">
            <v>41681</v>
          </cell>
          <cell r="BO236" t="str">
            <v>03/09/13 KB - E mail received form Sean confirming his approval for Xoserve to not deliver a BER for COR2925 &amp; COR2959.  NGT will expect to receive a Word document detailing the information usually contained within a BER.  Noe sent to Project team advisin</v>
          </cell>
          <cell r="BQ236"/>
          <cell r="BS236"/>
          <cell r="BU236"/>
          <cell r="BW236"/>
          <cell r="BX236"/>
          <cell r="BZ236"/>
          <cell r="CA236"/>
          <cell r="CB236"/>
          <cell r="CC236"/>
          <cell r="CD236"/>
          <cell r="CE236"/>
          <cell r="CF236"/>
          <cell r="CG236" t="b">
            <v>0</v>
          </cell>
          <cell r="CH236"/>
          <cell r="CJ236" t="b">
            <v>0</v>
          </cell>
          <cell r="CK236" t="b">
            <v>0</v>
          </cell>
          <cell r="CL236" t="b">
            <v>0</v>
          </cell>
          <cell r="CM236"/>
          <cell r="CO236"/>
          <cell r="CP236"/>
          <cell r="CQ236" t="b">
            <v>0</v>
          </cell>
          <cell r="CR236" t="b">
            <v>0</v>
          </cell>
          <cell r="CS236"/>
          <cell r="CT236"/>
          <cell r="CU236"/>
          <cell r="CV236"/>
          <cell r="CW236"/>
          <cell r="CX236" t="b">
            <v>0</v>
          </cell>
          <cell r="CY236" t="b">
            <v>0</v>
          </cell>
          <cell r="CZ236" t="b">
            <v>0</v>
          </cell>
          <cell r="DA236" t="b">
            <v>0</v>
          </cell>
          <cell r="DB236"/>
          <cell r="DC236"/>
          <cell r="DD236"/>
          <cell r="DE236" t="b">
            <v>0</v>
          </cell>
          <cell r="DF236" t="b">
            <v>0</v>
          </cell>
        </row>
        <row r="237">
          <cell r="A237" t="str">
            <v>COR2693</v>
          </cell>
          <cell r="B237" t="str">
            <v>IT360 Resilience Project</v>
          </cell>
          <cell r="C237" t="str">
            <v>100. Change Completed</v>
          </cell>
          <cell r="D237">
            <v>41466</v>
          </cell>
          <cell r="E237" t="str">
            <v>CO RCVD 16/07/2012,EQ PROD 30/07/2012,EQ SENT 30/07/2012,BE PROD 30/07/2012,BE SENT 25/09/2012,PD PROD 25/09/2012,PD IMPD 05/01/2013,PD CLSD 11/07/2013</v>
          </cell>
          <cell r="F237" t="str">
            <v xml:space="preserve">In 2010, IT360 was selected as Xoserve’s Service Management and Infrastructure monitoring tool. It was implemented at Kettering Data Centre in January 2011 at the same time we introduced our own Service Desk in Bangalore. At that time, only 1 instance of </v>
          </cell>
          <cell r="G237" t="b">
            <v>1</v>
          </cell>
          <cell r="H237"/>
          <cell r="I237">
            <v>41106</v>
          </cell>
          <cell r="J237">
            <v>41120</v>
          </cell>
          <cell r="L237" t="b">
            <v>0</v>
          </cell>
          <cell r="M237"/>
          <cell r="N237"/>
          <cell r="O237"/>
          <cell r="P237" t="str">
            <v>Jessica Harris</v>
          </cell>
          <cell r="Q237" t="str">
            <v>Workload Meeting 18/07/12</v>
          </cell>
          <cell r="R237" t="str">
            <v>Annie Griffith</v>
          </cell>
          <cell r="S237" t="str">
            <v>Andy Earnshaw</v>
          </cell>
          <cell r="T237" t="str">
            <v>CO</v>
          </cell>
          <cell r="U237" t="str">
            <v>COMPLETE</v>
          </cell>
          <cell r="V237" t="b">
            <v>0</v>
          </cell>
          <cell r="X237" t="str">
            <v>Jessica Harris</v>
          </cell>
          <cell r="Y237">
            <v>41120</v>
          </cell>
          <cell r="Z237">
            <v>41120</v>
          </cell>
          <cell r="AB237">
            <v>41120</v>
          </cell>
          <cell r="AD237"/>
          <cell r="AF237" t="str">
            <v>SENT</v>
          </cell>
          <cell r="AG237">
            <v>41120</v>
          </cell>
          <cell r="AH237">
            <v>41120</v>
          </cell>
          <cell r="AI237">
            <v>41134</v>
          </cell>
          <cell r="AJ237">
            <v>41134</v>
          </cell>
          <cell r="AK237">
            <v>41142</v>
          </cell>
          <cell r="AL237">
            <v>41180</v>
          </cell>
          <cell r="AM237">
            <v>41177</v>
          </cell>
          <cell r="AN237"/>
          <cell r="AR237"/>
          <cell r="AS237" t="str">
            <v>SENT</v>
          </cell>
          <cell r="AT237">
            <v>41177</v>
          </cell>
          <cell r="AZ237"/>
          <cell r="BB237"/>
          <cell r="BC237"/>
          <cell r="BE237" t="b">
            <v>0</v>
          </cell>
          <cell r="BF237">
            <v>7</v>
          </cell>
          <cell r="BH237">
            <v>41281</v>
          </cell>
          <cell r="BI237">
            <v>41279</v>
          </cell>
          <cell r="BM237" t="str">
            <v>CLSD</v>
          </cell>
          <cell r="BN237">
            <v>41466</v>
          </cell>
          <cell r="BO237" t="str">
            <v xml:space="preserve">12/06/13 KB - Note from Jessica advising that PIA was accepted at XEC on 22/06/13 - closedown now completing.  
09/01/13 KB - Implementation confirmed per e-mail from AE                                                                                      </v>
          </cell>
          <cell r="BQ237"/>
          <cell r="BS237"/>
          <cell r="BU237"/>
          <cell r="BW237"/>
          <cell r="BX237"/>
          <cell r="BZ237"/>
          <cell r="CA237"/>
          <cell r="CB237"/>
          <cell r="CC237"/>
          <cell r="CD237"/>
          <cell r="CE237"/>
          <cell r="CF237"/>
          <cell r="CG237" t="b">
            <v>0</v>
          </cell>
          <cell r="CH237"/>
          <cell r="CJ237" t="b">
            <v>0</v>
          </cell>
          <cell r="CK237" t="b">
            <v>0</v>
          </cell>
          <cell r="CL237" t="b">
            <v>0</v>
          </cell>
          <cell r="CM237"/>
          <cell r="CO237"/>
          <cell r="CP237"/>
          <cell r="CQ237" t="b">
            <v>0</v>
          </cell>
          <cell r="CR237" t="b">
            <v>0</v>
          </cell>
          <cell r="CS237"/>
          <cell r="CT237"/>
          <cell r="CU237"/>
          <cell r="CV237"/>
          <cell r="CW237"/>
          <cell r="CX237" t="b">
            <v>0</v>
          </cell>
          <cell r="CY237" t="b">
            <v>0</v>
          </cell>
          <cell r="CZ237" t="b">
            <v>0</v>
          </cell>
          <cell r="DA237" t="b">
            <v>0</v>
          </cell>
          <cell r="DB237"/>
          <cell r="DC237"/>
          <cell r="DD237"/>
          <cell r="DE237" t="b">
            <v>0</v>
          </cell>
          <cell r="DF237" t="b">
            <v>0</v>
          </cell>
        </row>
        <row r="238">
          <cell r="A238" t="str">
            <v>COR1859</v>
          </cell>
          <cell r="B238" t="str">
            <v>CSEPs Reconciliation J82 Rejection Report</v>
          </cell>
          <cell r="C238" t="str">
            <v>99. Change Cancelled</v>
          </cell>
          <cell r="D238">
            <v>41592</v>
          </cell>
          <cell r="E238" t="str">
            <v>CO RCVD 24/05/2010,EQ PNDG 02/06/2010,EQ CLSD 14/11/2013</v>
          </cell>
          <cell r="F238" t="str">
            <v>We require a new report from creating our CSEPs system to provide us with rejection from the CRI files. We would like to be able to produce a report by either IGT, SSC or period &amp; the report to bring back all the J82 records that were rejected from the CR</v>
          </cell>
          <cell r="G238" t="b">
            <v>1</v>
          </cell>
          <cell r="H238"/>
          <cell r="I238">
            <v>40322</v>
          </cell>
          <cell r="L238" t="b">
            <v>0</v>
          </cell>
          <cell r="M238"/>
          <cell r="N238"/>
          <cell r="O238"/>
          <cell r="P238" t="str">
            <v>Yvonne McHugh</v>
          </cell>
          <cell r="Q238" t="str">
            <v>Workload Meeting 02/06/10</v>
          </cell>
          <cell r="R238" t="str">
            <v>Tricia Moody</v>
          </cell>
          <cell r="S238" t="str">
            <v>Lorraine Cave</v>
          </cell>
          <cell r="T238" t="str">
            <v>CR (internal)</v>
          </cell>
          <cell r="U238" t="str">
            <v>CLOSED</v>
          </cell>
          <cell r="V238" t="b">
            <v>0</v>
          </cell>
          <cell r="X238"/>
          <cell r="AD238"/>
          <cell r="AF238" t="str">
            <v>CLSD</v>
          </cell>
          <cell r="AG238">
            <v>41592</v>
          </cell>
          <cell r="AN238"/>
          <cell r="AR238"/>
          <cell r="AS238"/>
          <cell r="AZ238"/>
          <cell r="BB238"/>
          <cell r="BC238"/>
          <cell r="BE238" t="b">
            <v>0</v>
          </cell>
          <cell r="BF238">
            <v>6</v>
          </cell>
          <cell r="BM238"/>
          <cell r="BO238" t="str">
            <v xml:space="preserve">14/11/13 KB - Closed per discussion with LC &amp; Tricia Moody - to be re-submitted as a Minor Enhancement request. 
10/09/12 KB - Transferred from DT to LC due to change in roles.                                                                               </v>
          </cell>
          <cell r="BQ238"/>
          <cell r="BS238"/>
          <cell r="BU238"/>
          <cell r="BW238"/>
          <cell r="BX238"/>
          <cell r="BZ238"/>
          <cell r="CA238"/>
          <cell r="CB238"/>
          <cell r="CC238"/>
          <cell r="CD238"/>
          <cell r="CE238"/>
          <cell r="CF238"/>
          <cell r="CG238" t="b">
            <v>0</v>
          </cell>
          <cell r="CH238"/>
          <cell r="CJ238" t="b">
            <v>0</v>
          </cell>
          <cell r="CK238" t="b">
            <v>0</v>
          </cell>
          <cell r="CL238" t="b">
            <v>0</v>
          </cell>
          <cell r="CM238"/>
          <cell r="CO238"/>
          <cell r="CP238"/>
          <cell r="CQ238" t="b">
            <v>0</v>
          </cell>
          <cell r="CR238" t="b">
            <v>0</v>
          </cell>
          <cell r="CS238"/>
          <cell r="CT238"/>
          <cell r="CU238"/>
          <cell r="CV238"/>
          <cell r="CW238"/>
          <cell r="CX238" t="b">
            <v>0</v>
          </cell>
          <cell r="CY238" t="b">
            <v>0</v>
          </cell>
          <cell r="CZ238" t="b">
            <v>0</v>
          </cell>
          <cell r="DA238" t="b">
            <v>0</v>
          </cell>
          <cell r="DB238"/>
          <cell r="DC238"/>
          <cell r="DD238"/>
          <cell r="DE238" t="b">
            <v>0</v>
          </cell>
          <cell r="DF238" t="b">
            <v>0</v>
          </cell>
        </row>
        <row r="239">
          <cell r="A239" t="str">
            <v>3669</v>
          </cell>
          <cell r="B239" t="str">
            <v>Design Gaps - Ability To Provide Missing Class 3 Reads</v>
          </cell>
          <cell r="C239" t="str">
            <v>99. Change Cancelled</v>
          </cell>
          <cell r="D239">
            <v>43033</v>
          </cell>
          <cell r="E239" t="str">
            <v>CO-RCVD - 25/10/17
Moved from CO-RCVD to 98. Xoserve propose Change not Required 09/11/2017</v>
          </cell>
          <cell r="F239"/>
          <cell r="G239" t="b">
            <v>0</v>
          </cell>
          <cell r="H239"/>
          <cell r="I239">
            <v>42045</v>
          </cell>
          <cell r="K239">
            <v>36558</v>
          </cell>
          <cell r="L239" t="b">
            <v>0</v>
          </cell>
          <cell r="M239"/>
          <cell r="N239"/>
          <cell r="O239"/>
          <cell r="P239" t="str">
            <v>Emma Smith</v>
          </cell>
          <cell r="Q239"/>
          <cell r="R239"/>
          <cell r="S239" t="str">
            <v>Dene Williams</v>
          </cell>
          <cell r="T239" t="str">
            <v>CR (Internal)</v>
          </cell>
          <cell r="U239" t="str">
            <v>CLOSED</v>
          </cell>
          <cell r="V239" t="b">
            <v>0</v>
          </cell>
          <cell r="X239"/>
          <cell r="AD239"/>
          <cell r="AF239"/>
          <cell r="AN239"/>
          <cell r="AR239"/>
          <cell r="AS239"/>
          <cell r="AZ239"/>
          <cell r="BB239"/>
          <cell r="BC239"/>
          <cell r="BE239" t="b">
            <v>0</v>
          </cell>
          <cell r="BH239">
            <v>36558</v>
          </cell>
          <cell r="BM239"/>
          <cell r="BO239" t="str">
            <v xml:space="preserve">24/11/17 - JB - 3669 closed as it is a duplicate of XRN3668
08/11/17 DC Update from JB- Xoserve propose to close.  Passed to IE for submission to the next Change Management Committee Meeting due in December.
"Following a review of the external BRD’s it </v>
          </cell>
          <cell r="BQ239"/>
          <cell r="BS239"/>
          <cell r="BU239"/>
          <cell r="BW239"/>
          <cell r="BX239"/>
          <cell r="BY239">
            <v>99</v>
          </cell>
          <cell r="BZ239" t="str">
            <v>UKLP IADBI072</v>
          </cell>
          <cell r="CA239" t="str">
            <v>R &amp; N</v>
          </cell>
          <cell r="CB239"/>
          <cell r="CC239" t="str">
            <v>Project Delivery</v>
          </cell>
          <cell r="CD239"/>
          <cell r="CE239"/>
          <cell r="CF239"/>
          <cell r="CG239" t="b">
            <v>0</v>
          </cell>
          <cell r="CH239"/>
          <cell r="CJ239" t="b">
            <v>0</v>
          </cell>
          <cell r="CK239" t="b">
            <v>0</v>
          </cell>
          <cell r="CL239" t="b">
            <v>0</v>
          </cell>
          <cell r="CM239"/>
          <cell r="CO239"/>
          <cell r="CP239"/>
          <cell r="CQ239" t="b">
            <v>0</v>
          </cell>
          <cell r="CR239" t="b">
            <v>0</v>
          </cell>
          <cell r="CS239" t="str">
            <v>Customer</v>
          </cell>
          <cell r="CT239"/>
          <cell r="CU239"/>
          <cell r="CV239"/>
          <cell r="CW239"/>
          <cell r="CX239" t="b">
            <v>0</v>
          </cell>
          <cell r="CY239" t="b">
            <v>0</v>
          </cell>
          <cell r="CZ239" t="b">
            <v>0</v>
          </cell>
          <cell r="DA239" t="b">
            <v>0</v>
          </cell>
          <cell r="DB239"/>
          <cell r="DC239"/>
          <cell r="DD239"/>
          <cell r="DE239" t="b">
            <v>0</v>
          </cell>
          <cell r="DF239" t="b">
            <v>0</v>
          </cell>
        </row>
        <row r="240">
          <cell r="A240" t="str">
            <v>4383</v>
          </cell>
          <cell r="B240" t="str">
            <v>UNC Modification 0619A - Protection from ratchet charges for daily read customers with an AQ of 732,000kWh and below</v>
          </cell>
          <cell r="C240" t="str">
            <v>99. Change Cancelled</v>
          </cell>
          <cell r="D240">
            <v>43033</v>
          </cell>
          <cell r="E240" t="str">
            <v>CO-RCVD 25/10/2017
Moved from CO-RCVD to 11. Change in Delivery 09/11/2017
99.Change Closed 15/11/2017</v>
          </cell>
          <cell r="F240" t="str">
            <v>* The following requirements (1, 2, 3, 4) must be applied to all DM SMPs that had a Rolling SMP AQ less than 732,000 on the day that the total SMP offtake exceeded the (aggregate) registered DMSOQ at the SMP (on the offtake day). 1. Ratchet charges must n</v>
          </cell>
          <cell r="G240" t="b">
            <v>0</v>
          </cell>
          <cell r="H240"/>
          <cell r="I240">
            <v>43033</v>
          </cell>
          <cell r="K240">
            <v>43042</v>
          </cell>
          <cell r="L240" t="b">
            <v>0</v>
          </cell>
          <cell r="M240"/>
          <cell r="N240"/>
          <cell r="O240"/>
          <cell r="P240" t="str">
            <v>Murray Thomson</v>
          </cell>
          <cell r="Q240" t="str">
            <v>ICAF 25/10/2017</v>
          </cell>
          <cell r="R240"/>
          <cell r="S240" t="str">
            <v>Murray Thomson</v>
          </cell>
          <cell r="T240" t="str">
            <v>CR (Internal)</v>
          </cell>
          <cell r="U240" t="str">
            <v>CLOSED</v>
          </cell>
          <cell r="V240" t="b">
            <v>0</v>
          </cell>
          <cell r="X240"/>
          <cell r="AD240"/>
          <cell r="AF240"/>
          <cell r="AN240"/>
          <cell r="AR240"/>
          <cell r="AS240"/>
          <cell r="AZ240"/>
          <cell r="BB240"/>
          <cell r="BC240"/>
          <cell r="BE240" t="b">
            <v>0</v>
          </cell>
          <cell r="BM240"/>
          <cell r="BO240" t="str">
            <v>15/11/2017 DC Discussed with MT, this change can now be closed as the ROM for this MOD has come in and the work for that has superceeded this change.
15/11/2017 DC MT was requesting an IA from wipro as he is expecting a ROM in from the industry.  At the t</v>
          </cell>
          <cell r="BQ240"/>
          <cell r="BS240"/>
          <cell r="BU240"/>
          <cell r="BW240"/>
          <cell r="BX240"/>
          <cell r="BZ240"/>
          <cell r="CA240" t="str">
            <v>R &amp; N</v>
          </cell>
          <cell r="CB240"/>
          <cell r="CC240" t="str">
            <v>ME</v>
          </cell>
          <cell r="CD240"/>
          <cell r="CE240"/>
          <cell r="CF240"/>
          <cell r="CG240" t="b">
            <v>0</v>
          </cell>
          <cell r="CH240"/>
          <cell r="CJ240" t="b">
            <v>0</v>
          </cell>
          <cell r="CK240" t="b">
            <v>0</v>
          </cell>
          <cell r="CL240" t="b">
            <v>0</v>
          </cell>
          <cell r="CM240"/>
          <cell r="CO240"/>
          <cell r="CP240"/>
          <cell r="CQ240" t="b">
            <v>0</v>
          </cell>
          <cell r="CR240" t="b">
            <v>0</v>
          </cell>
          <cell r="CS240"/>
          <cell r="CT240"/>
          <cell r="CU240"/>
          <cell r="CV240"/>
          <cell r="CW240"/>
          <cell r="CX240" t="b">
            <v>0</v>
          </cell>
          <cell r="CY240" t="b">
            <v>0</v>
          </cell>
          <cell r="CZ240" t="b">
            <v>0</v>
          </cell>
          <cell r="DA240" t="b">
            <v>0</v>
          </cell>
          <cell r="DB240"/>
          <cell r="DC240"/>
          <cell r="DD240"/>
          <cell r="DE240" t="b">
            <v>0</v>
          </cell>
          <cell r="DF240" t="b">
            <v>0</v>
          </cell>
        </row>
        <row r="241">
          <cell r="A241" t="str">
            <v>3676</v>
          </cell>
          <cell r="B241" t="str">
            <v>Amendment to the AQ &amp;SOQ File and Field Length</v>
          </cell>
          <cell r="C241" t="str">
            <v>11. Change In Delivery</v>
          </cell>
          <cell r="D241">
            <v>43126</v>
          </cell>
          <cell r="E241" t="str">
            <v>CO-RCVD - 25/10/17
Moved from CO-RCVD to 1. Awating ICAF Assignment 09/11/2017
2.2 Awaiting ME/BICC HLE
11. Change In Delivery</v>
          </cell>
          <cell r="F241"/>
          <cell r="G241" t="b">
            <v>0</v>
          </cell>
          <cell r="H241"/>
          <cell r="I241">
            <v>42087</v>
          </cell>
          <cell r="K241">
            <v>43374</v>
          </cell>
          <cell r="L241" t="b">
            <v>0</v>
          </cell>
          <cell r="M241"/>
          <cell r="N241"/>
          <cell r="O241"/>
          <cell r="P241" t="str">
            <v>Jo Tedd/ Dan Donovan</v>
          </cell>
          <cell r="Q241"/>
          <cell r="R241" t="str">
            <v>Jane Rocky</v>
          </cell>
          <cell r="S241" t="str">
            <v>Donna Johnson</v>
          </cell>
          <cell r="T241" t="str">
            <v>CR (Internal)</v>
          </cell>
          <cell r="U241" t="str">
            <v>LIVE</v>
          </cell>
          <cell r="V241" t="b">
            <v>0</v>
          </cell>
          <cell r="X241"/>
          <cell r="AD241"/>
          <cell r="AF241"/>
          <cell r="AN241"/>
          <cell r="AR241"/>
          <cell r="AS241"/>
          <cell r="AZ241"/>
          <cell r="BB241"/>
          <cell r="BC241"/>
          <cell r="BE241" t="b">
            <v>0</v>
          </cell>
          <cell r="BH241">
            <v>43220</v>
          </cell>
          <cell r="BM241"/>
          <cell r="BO241" t="str">
            <v xml:space="preserve">06/04/18 AC- On track 
29/03/18 Julie B - On track
23/03/18 AC- 30TH April for the last phase of this. SAP and BW to be done 
16/03/18 AC- On track for the 31/03/18
09/03/18 AC-Karen Goodwin to update us as to when the 3rd phase is completed and give </v>
          </cell>
          <cell r="BQ241"/>
          <cell r="BS241"/>
          <cell r="BU241"/>
          <cell r="BW241"/>
          <cell r="BX241"/>
          <cell r="BY241">
            <v>50</v>
          </cell>
          <cell r="BZ241" t="str">
            <v>UKLP IADBI080</v>
          </cell>
          <cell r="CA241" t="str">
            <v>T &amp; SS</v>
          </cell>
          <cell r="CB241" t="str">
            <v>XO3598</v>
          </cell>
          <cell r="CC241" t="str">
            <v>ME</v>
          </cell>
          <cell r="CD241" t="str">
            <v>Gemini</v>
          </cell>
          <cell r="CE241" t="str">
            <v>SPA</v>
          </cell>
          <cell r="CF241" t="str">
            <v>0-30days</v>
          </cell>
          <cell r="CG241" t="b">
            <v>0</v>
          </cell>
          <cell r="CH241"/>
          <cell r="CJ241" t="b">
            <v>0</v>
          </cell>
          <cell r="CK241" t="b">
            <v>0</v>
          </cell>
          <cell r="CL241" t="b">
            <v>0</v>
          </cell>
          <cell r="CM241"/>
          <cell r="CO241"/>
          <cell r="CP241"/>
          <cell r="CQ241" t="b">
            <v>0</v>
          </cell>
          <cell r="CR241" t="b">
            <v>0</v>
          </cell>
          <cell r="CS241"/>
          <cell r="CT241"/>
          <cell r="CU241"/>
          <cell r="CV241" t="str">
            <v>ChMC endorsed Change Proposal</v>
          </cell>
          <cell r="CW241" t="str">
            <v>All UK Gas Market Participants</v>
          </cell>
          <cell r="CX241" t="b">
            <v>1</v>
          </cell>
          <cell r="CY241" t="b">
            <v>1</v>
          </cell>
          <cell r="CZ241" t="b">
            <v>0</v>
          </cell>
          <cell r="DA241" t="b">
            <v>1</v>
          </cell>
          <cell r="DB241" t="str">
            <v>Service Area 20: UK Link Gemini System Services</v>
          </cell>
          <cell r="DC241" t="str">
            <v>None (Xoserve internal initiative)</v>
          </cell>
          <cell r="DD241" t="str">
            <v>Low</v>
          </cell>
          <cell r="DE241" t="b">
            <v>0</v>
          </cell>
          <cell r="DF241" t="b">
            <v>0</v>
          </cell>
        </row>
        <row r="242">
          <cell r="A242" t="str">
            <v>3699</v>
          </cell>
          <cell r="B242" t="str">
            <v>IA for strategic solution options for the GDE Offline database</v>
          </cell>
          <cell r="C242" t="str">
            <v>98. Xoserve Propose Change Not Required</v>
          </cell>
          <cell r="D242">
            <v>43033</v>
          </cell>
          <cell r="E242" t="str">
            <v>CO-RCVD - 25/10/17
Moved from CO-RCVD to 98. Xoserve propose Change not Required 09/11/2017</v>
          </cell>
          <cell r="F242"/>
          <cell r="G242" t="b">
            <v>0</v>
          </cell>
          <cell r="H242"/>
          <cell r="I242">
            <v>42139</v>
          </cell>
          <cell r="K242">
            <v>36558</v>
          </cell>
          <cell r="L242" t="b">
            <v>0</v>
          </cell>
          <cell r="M242"/>
          <cell r="N242"/>
          <cell r="O242"/>
          <cell r="P242"/>
          <cell r="Q242"/>
          <cell r="R242"/>
          <cell r="S242" t="str">
            <v>Padmini Duvvuri</v>
          </cell>
          <cell r="T242" t="str">
            <v>CR (Internal)</v>
          </cell>
          <cell r="U242" t="str">
            <v>LIVE</v>
          </cell>
          <cell r="V242" t="b">
            <v>0</v>
          </cell>
          <cell r="X242"/>
          <cell r="AD242"/>
          <cell r="AF242"/>
          <cell r="AN242"/>
          <cell r="AR242"/>
          <cell r="AS242"/>
          <cell r="AZ242"/>
          <cell r="BB242"/>
          <cell r="BC242"/>
          <cell r="BE242" t="b">
            <v>0</v>
          </cell>
          <cell r="BM242"/>
          <cell r="BO242" t="str">
            <v>12/02/2018 DC  Email from Emma Smith to say she is still working on getting this change closed.
19/12/2017 AC- Padmini Duvvuri is the senior project manager and Tom Lineham is the Project Manager 
01/12/2017 DC Update from JB - Business have confirmed th</v>
          </cell>
          <cell r="BQ242"/>
          <cell r="BS242"/>
          <cell r="BU242"/>
          <cell r="BW242"/>
          <cell r="BX242"/>
          <cell r="BY242">
            <v>99</v>
          </cell>
          <cell r="BZ242" t="str">
            <v>UKLP IADBI096</v>
          </cell>
          <cell r="CA242" t="str">
            <v>R &amp; N</v>
          </cell>
          <cell r="CB242"/>
          <cell r="CC242" t="str">
            <v>Project Delivery</v>
          </cell>
          <cell r="CD242" t="str">
            <v>ISU</v>
          </cell>
          <cell r="CE242" t="str">
            <v>Other</v>
          </cell>
          <cell r="CF242" t="str">
            <v>31-100days</v>
          </cell>
          <cell r="CG242" t="b">
            <v>0</v>
          </cell>
          <cell r="CH242"/>
          <cell r="CJ242" t="b">
            <v>0</v>
          </cell>
          <cell r="CK242" t="b">
            <v>0</v>
          </cell>
          <cell r="CL242" t="b">
            <v>0</v>
          </cell>
          <cell r="CM242"/>
          <cell r="CO242"/>
          <cell r="CP242"/>
          <cell r="CQ242" t="b">
            <v>0</v>
          </cell>
          <cell r="CR242" t="b">
            <v>0</v>
          </cell>
          <cell r="CS242"/>
          <cell r="CT242"/>
          <cell r="CU242"/>
          <cell r="CV242"/>
          <cell r="CW242"/>
          <cell r="CX242" t="b">
            <v>0</v>
          </cell>
          <cell r="CY242" t="b">
            <v>0</v>
          </cell>
          <cell r="CZ242" t="b">
            <v>0</v>
          </cell>
          <cell r="DA242" t="b">
            <v>0</v>
          </cell>
          <cell r="DB242"/>
          <cell r="DC242"/>
          <cell r="DD242"/>
          <cell r="DE242" t="b">
            <v>0</v>
          </cell>
          <cell r="DF242" t="b">
            <v>0</v>
          </cell>
        </row>
        <row r="243">
          <cell r="A243" t="str">
            <v>4316</v>
          </cell>
          <cell r="B243" t="str">
            <v>Meter Point Details Report &amp; Sector Breakdown Report</v>
          </cell>
          <cell r="C243" t="str">
            <v>11. Change In Delivery</v>
          </cell>
          <cell r="D243">
            <v>43111</v>
          </cell>
          <cell r="E243" t="str">
            <v>CO RCVD 27/10/2017
Moved from CO-RCVD to 11. Change in Delivery 09/11/2017
10. BER/Business Case Awaiting ChMC Approval
11. Change in Delivery</v>
          </cell>
          <cell r="F243"/>
          <cell r="G243" t="b">
            <v>0</v>
          </cell>
          <cell r="H243"/>
          <cell r="I243">
            <v>42832</v>
          </cell>
          <cell r="K243">
            <v>43221</v>
          </cell>
          <cell r="L243" t="b">
            <v>0</v>
          </cell>
          <cell r="M243"/>
          <cell r="N243"/>
          <cell r="O243"/>
          <cell r="P243" t="str">
            <v>Mark Cockayne</v>
          </cell>
          <cell r="Q243"/>
          <cell r="R243"/>
          <cell r="S243" t="str">
            <v>Christina Francis</v>
          </cell>
          <cell r="T243" t="str">
            <v>CR (Internal)</v>
          </cell>
          <cell r="U243" t="str">
            <v>LIVE</v>
          </cell>
          <cell r="V243" t="b">
            <v>0</v>
          </cell>
          <cell r="X243"/>
          <cell r="AD243"/>
          <cell r="AF243"/>
          <cell r="AN243"/>
          <cell r="AR243"/>
          <cell r="AS243"/>
          <cell r="AZ243"/>
          <cell r="BB243"/>
          <cell r="BC243"/>
          <cell r="BE243" t="b">
            <v>0</v>
          </cell>
          <cell r="BH243">
            <v>43280</v>
          </cell>
          <cell r="BM243"/>
          <cell r="BO243" t="str">
            <v>11/01/2018 Julie B - BER approved at Jan 2018 ChMC</v>
          </cell>
          <cell r="BQ243"/>
          <cell r="BS243"/>
          <cell r="BU243"/>
          <cell r="BW243"/>
          <cell r="BX243"/>
          <cell r="BY243">
            <v>2</v>
          </cell>
          <cell r="BZ243" t="str">
            <v>UKLP315</v>
          </cell>
          <cell r="CA243" t="str">
            <v>R &amp; N</v>
          </cell>
          <cell r="CB243"/>
          <cell r="CC243" t="str">
            <v>Project Delivery</v>
          </cell>
          <cell r="CD243" t="str">
            <v>BW</v>
          </cell>
          <cell r="CE243" t="str">
            <v>Other</v>
          </cell>
          <cell r="CF243" t="str">
            <v>31-100days</v>
          </cell>
          <cell r="CG243" t="b">
            <v>0</v>
          </cell>
          <cell r="CH243"/>
          <cell r="CJ243" t="b">
            <v>0</v>
          </cell>
          <cell r="CK243" t="b">
            <v>0</v>
          </cell>
          <cell r="CL243" t="b">
            <v>0</v>
          </cell>
          <cell r="CM243"/>
          <cell r="CO243"/>
          <cell r="CP243"/>
          <cell r="CQ243" t="b">
            <v>0</v>
          </cell>
          <cell r="CR243" t="b">
            <v>0</v>
          </cell>
          <cell r="CS243"/>
          <cell r="CT243"/>
          <cell r="CU243"/>
          <cell r="CV243"/>
          <cell r="CW243"/>
          <cell r="CX243" t="b">
            <v>0</v>
          </cell>
          <cell r="CY243" t="b">
            <v>0</v>
          </cell>
          <cell r="CZ243" t="b">
            <v>0</v>
          </cell>
          <cell r="DA243" t="b">
            <v>0</v>
          </cell>
          <cell r="DB243"/>
          <cell r="DC243"/>
          <cell r="DD243"/>
          <cell r="DE243" t="b">
            <v>0</v>
          </cell>
          <cell r="DF243" t="b">
            <v>0</v>
          </cell>
          <cell r="DG243">
            <v>43019</v>
          </cell>
          <cell r="DH243">
            <v>43019</v>
          </cell>
          <cell r="DJ243">
            <v>43110</v>
          </cell>
        </row>
        <row r="244">
          <cell r="A244" t="str">
            <v>COR2971</v>
          </cell>
          <cell r="B244" t="str">
            <v>SGN DDU &amp; CPM Files</v>
          </cell>
          <cell r="C244" t="str">
            <v>100. Change Completed</v>
          </cell>
          <cell r="D244">
            <v>41380</v>
          </cell>
          <cell r="E244" t="str">
            <v>CO RCVD 18/03/2013
EQ-SENT 28/03/2013
EQ CLSD 16/04/2013</v>
          </cell>
          <cell r="F244" t="str">
            <v>SGN need repeat CPM &amp; DDU Files.</v>
          </cell>
          <cell r="G244" t="b">
            <v>0</v>
          </cell>
          <cell r="H244"/>
          <cell r="I244">
            <v>41351</v>
          </cell>
          <cell r="J244">
            <v>41365</v>
          </cell>
          <cell r="L244" t="b">
            <v>0</v>
          </cell>
          <cell r="M244" t="str">
            <v>NNW</v>
          </cell>
          <cell r="N244" t="str">
            <v>SGN</v>
          </cell>
          <cell r="O244" t="str">
            <v>Joel Martin</v>
          </cell>
          <cell r="P244" t="str">
            <v>Joel Martin</v>
          </cell>
          <cell r="Q244" t="str">
            <v>Workload Meeting 20/03/2013</v>
          </cell>
          <cell r="R244"/>
          <cell r="S244" t="str">
            <v>Lorraine Cave</v>
          </cell>
          <cell r="T244" t="str">
            <v>CO</v>
          </cell>
          <cell r="U244" t="str">
            <v>COMPLETE</v>
          </cell>
          <cell r="V244" t="b">
            <v>1</v>
          </cell>
          <cell r="X244" t="str">
            <v>Sue Turnbull</v>
          </cell>
          <cell r="Y244">
            <v>406607</v>
          </cell>
          <cell r="AB244">
            <v>41361</v>
          </cell>
          <cell r="AD244"/>
          <cell r="AE244">
            <v>41376</v>
          </cell>
          <cell r="AF244" t="str">
            <v>CLSD</v>
          </cell>
          <cell r="AG244">
            <v>41380</v>
          </cell>
          <cell r="AN244"/>
          <cell r="AR244"/>
          <cell r="AS244"/>
          <cell r="AZ244"/>
          <cell r="BB244"/>
          <cell r="BC244"/>
          <cell r="BE244" t="b">
            <v>0</v>
          </cell>
          <cell r="BF244">
            <v>5</v>
          </cell>
          <cell r="BM244"/>
          <cell r="BO244" t="str">
            <v xml:space="preserve">16/04/13 KB - E mail received from Joel Martin confirming that COR2971 can be closed.  
16/04/13 KB - E mail sent by Sue Turnbull to Joel Martin stating that as the work was carried out within 2 days no charge will be made - recommendation that CO should </v>
          </cell>
          <cell r="BQ244"/>
          <cell r="BS244"/>
          <cell r="BU244"/>
          <cell r="BW244"/>
          <cell r="BX244"/>
          <cell r="BZ244"/>
          <cell r="CA244"/>
          <cell r="CB244"/>
          <cell r="CC244"/>
          <cell r="CD244"/>
          <cell r="CE244"/>
          <cell r="CF244"/>
          <cell r="CG244" t="b">
            <v>0</v>
          </cell>
          <cell r="CH244"/>
          <cell r="CJ244" t="b">
            <v>0</v>
          </cell>
          <cell r="CK244" t="b">
            <v>0</v>
          </cell>
          <cell r="CL244" t="b">
            <v>0</v>
          </cell>
          <cell r="CM244"/>
          <cell r="CO244"/>
          <cell r="CP244"/>
          <cell r="CQ244" t="b">
            <v>0</v>
          </cell>
          <cell r="CR244" t="b">
            <v>0</v>
          </cell>
          <cell r="CS244"/>
          <cell r="CT244"/>
          <cell r="CU244"/>
          <cell r="CV244"/>
          <cell r="CW244"/>
          <cell r="CX244" t="b">
            <v>0</v>
          </cell>
          <cell r="CY244" t="b">
            <v>0</v>
          </cell>
          <cell r="CZ244" t="b">
            <v>0</v>
          </cell>
          <cell r="DA244" t="b">
            <v>0</v>
          </cell>
          <cell r="DB244"/>
          <cell r="DC244"/>
          <cell r="DD244"/>
          <cell r="DE244" t="b">
            <v>0</v>
          </cell>
          <cell r="DF244" t="b">
            <v>0</v>
          </cell>
        </row>
        <row r="245">
          <cell r="A245" t="str">
            <v>4449</v>
          </cell>
          <cell r="B245" t="str">
            <v>PSR requirements – Vulnerable Customer data requirements</v>
          </cell>
          <cell r="C245" t="str">
            <v>11. Change In Delivery</v>
          </cell>
          <cell r="D245">
            <v>43111</v>
          </cell>
          <cell r="E245" t="str">
            <v>CO-RCVD-27/10/17
Moved from CO-RCVD to 11. Change in Delivery 08/11/2017
10. BER/Business Case Awaiting ChMC Approval
11. Change In Delivery</v>
          </cell>
          <cell r="F245"/>
          <cell r="G245" t="b">
            <v>0</v>
          </cell>
          <cell r="H245"/>
          <cell r="I245">
            <v>42685</v>
          </cell>
          <cell r="K245">
            <v>43280</v>
          </cell>
          <cell r="L245" t="b">
            <v>0</v>
          </cell>
          <cell r="M245"/>
          <cell r="N245"/>
          <cell r="O245"/>
          <cell r="P245" t="str">
            <v>Steve Nunnington</v>
          </cell>
          <cell r="Q245"/>
          <cell r="R245"/>
          <cell r="S245" t="str">
            <v>Christina Francis</v>
          </cell>
          <cell r="T245" t="str">
            <v>CP</v>
          </cell>
          <cell r="U245" t="str">
            <v>LIVE</v>
          </cell>
          <cell r="V245" t="b">
            <v>0</v>
          </cell>
          <cell r="X245"/>
          <cell r="AD245"/>
          <cell r="AF245"/>
          <cell r="AN245"/>
          <cell r="AR245"/>
          <cell r="AS245"/>
          <cell r="AZ245"/>
          <cell r="BB245"/>
          <cell r="BC245"/>
          <cell r="BE245" t="b">
            <v>0</v>
          </cell>
          <cell r="BH245">
            <v>43280</v>
          </cell>
          <cell r="BM245"/>
          <cell r="BO245" t="str">
            <v xml:space="preserve">07/02/2018 DC Richard Pomroy send updates for the Priorisation, I have asked Emma Smith if he can complete a few more questions
11/01/2018 Julie B - BER approved at Jan 2018 ChMC.
20/11/2017 AC to be discussed with industry after design has been shared </v>
          </cell>
          <cell r="BQ245"/>
          <cell r="BS245"/>
          <cell r="BU245"/>
          <cell r="BW245"/>
          <cell r="BX245"/>
          <cell r="BY245">
            <v>2</v>
          </cell>
          <cell r="BZ245" t="str">
            <v xml:space="preserve"> UKLP273</v>
          </cell>
          <cell r="CA245" t="str">
            <v>R &amp; N</v>
          </cell>
          <cell r="CB245"/>
          <cell r="CC245" t="str">
            <v>Project Delivery</v>
          </cell>
          <cell r="CD245" t="str">
            <v>ISU</v>
          </cell>
          <cell r="CE245" t="str">
            <v>SPA</v>
          </cell>
          <cell r="CF245" t="str">
            <v>31-100days</v>
          </cell>
          <cell r="CG245" t="b">
            <v>0</v>
          </cell>
          <cell r="CH245"/>
          <cell r="CJ245" t="b">
            <v>0</v>
          </cell>
          <cell r="CK245" t="b">
            <v>0</v>
          </cell>
          <cell r="CL245" t="b">
            <v>0</v>
          </cell>
          <cell r="CM245"/>
          <cell r="CO245"/>
          <cell r="CP245"/>
          <cell r="CQ245" t="b">
            <v>0</v>
          </cell>
          <cell r="CR245" t="b">
            <v>0</v>
          </cell>
          <cell r="CS245" t="str">
            <v>Customer</v>
          </cell>
          <cell r="CT245"/>
          <cell r="CU245"/>
          <cell r="CV245" t="str">
            <v>SPAA Change Proposal</v>
          </cell>
          <cell r="CW245" t="str">
            <v>Multiple Market Participants</v>
          </cell>
          <cell r="CX245" t="b">
            <v>0</v>
          </cell>
          <cell r="CY245" t="b">
            <v>0</v>
          </cell>
          <cell r="CZ245" t="b">
            <v>0</v>
          </cell>
          <cell r="DA245" t="b">
            <v>0</v>
          </cell>
          <cell r="DB245"/>
          <cell r="DC245"/>
          <cell r="DD245"/>
          <cell r="DE245" t="b">
            <v>0</v>
          </cell>
          <cell r="DF245" t="b">
            <v>0</v>
          </cell>
          <cell r="DG245">
            <v>43019</v>
          </cell>
          <cell r="DH245">
            <v>43019</v>
          </cell>
          <cell r="DJ245">
            <v>43110</v>
          </cell>
        </row>
        <row r="246">
          <cell r="A246" t="str">
            <v>4451</v>
          </cell>
          <cell r="B246" t="str">
            <v>Treatment of values in the CDR</v>
          </cell>
          <cell r="C246" t="str">
            <v>99. Change Cancelled</v>
          </cell>
          <cell r="D246">
            <v>43167</v>
          </cell>
          <cell r="E246" t="str">
            <v>CO-RCVD - 30/10/2017
Moved from CO-RCVD to 2.1 Start Up Approach in Progress 08/11/2017
97. Xoserve require ChMC sponsorship
99. Change Cancelled</v>
          </cell>
          <cell r="F246"/>
          <cell r="G246" t="b">
            <v>0</v>
          </cell>
          <cell r="H246"/>
          <cell r="I246">
            <v>42709</v>
          </cell>
          <cell r="K246">
            <v>43374</v>
          </cell>
          <cell r="L246" t="b">
            <v>0</v>
          </cell>
          <cell r="M246"/>
          <cell r="N246"/>
          <cell r="O246"/>
          <cell r="P246" t="str">
            <v>David Addison</v>
          </cell>
          <cell r="Q246"/>
          <cell r="R246"/>
          <cell r="S246" t="str">
            <v>Padmini Duvvuri</v>
          </cell>
          <cell r="T246" t="str">
            <v>CR (Internal)</v>
          </cell>
          <cell r="U246" t="str">
            <v>CLOSED</v>
          </cell>
          <cell r="V246" t="b">
            <v>0</v>
          </cell>
          <cell r="W246">
            <v>43167</v>
          </cell>
          <cell r="X246"/>
          <cell r="AD246"/>
          <cell r="AF246"/>
          <cell r="AN246"/>
          <cell r="AR246"/>
          <cell r="AS246"/>
          <cell r="AZ246"/>
          <cell r="BB246"/>
          <cell r="BC246"/>
          <cell r="BE246" t="b">
            <v>0</v>
          </cell>
          <cell r="BM246"/>
          <cell r="BO246" t="str">
            <v>08/03/2018 DC This change a approved to closed at yesterday ChMC meeting.
19/12/2017 AC- Padmini Duvvuri is the senior project manager and Tom Lineham is the Project Manager 
01/12/17 DC Update from JB - this change requires ChMC Sponsorship, will go to C</v>
          </cell>
          <cell r="BQ246"/>
          <cell r="BS246"/>
          <cell r="BU246"/>
          <cell r="BW246"/>
          <cell r="BX246"/>
          <cell r="BZ246" t="str">
            <v>UKLP IADBI277</v>
          </cell>
          <cell r="CA246" t="str">
            <v>R &amp; N</v>
          </cell>
          <cell r="CB246"/>
          <cell r="CC246" t="str">
            <v>Project Delivery</v>
          </cell>
          <cell r="CD246" t="str">
            <v>ISU</v>
          </cell>
          <cell r="CE246" t="str">
            <v>RGMA</v>
          </cell>
          <cell r="CF246" t="str">
            <v>31-100days</v>
          </cell>
          <cell r="CG246" t="b">
            <v>0</v>
          </cell>
          <cell r="CH246"/>
          <cell r="CJ246" t="b">
            <v>0</v>
          </cell>
          <cell r="CK246" t="b">
            <v>1</v>
          </cell>
          <cell r="CL246" t="b">
            <v>0</v>
          </cell>
          <cell r="CM246"/>
          <cell r="CO246"/>
          <cell r="CP246"/>
          <cell r="CQ246" t="b">
            <v>0</v>
          </cell>
          <cell r="CR246" t="b">
            <v>0</v>
          </cell>
          <cell r="CS246" t="str">
            <v>Customer</v>
          </cell>
          <cell r="CT246"/>
          <cell r="CU246"/>
          <cell r="CV246"/>
          <cell r="CW246"/>
          <cell r="CX246" t="b">
            <v>0</v>
          </cell>
          <cell r="CY246" t="b">
            <v>0</v>
          </cell>
          <cell r="CZ246" t="b">
            <v>0</v>
          </cell>
          <cell r="DA246" t="b">
            <v>0</v>
          </cell>
          <cell r="DB246"/>
          <cell r="DC246"/>
          <cell r="DD246"/>
          <cell r="DE246" t="b">
            <v>0</v>
          </cell>
          <cell r="DF246" t="b">
            <v>0</v>
          </cell>
        </row>
        <row r="247">
          <cell r="A247" t="str">
            <v>4493</v>
          </cell>
          <cell r="B247" t="str">
            <v>BIRST Connect integration</v>
          </cell>
          <cell r="C247" t="str">
            <v>12. CCR/Closedown document in progress</v>
          </cell>
          <cell r="D247">
            <v>43075</v>
          </cell>
          <cell r="E247" t="str">
            <v>CO-RCVD 30/10/2017
Moved from CO-RCVD to 2.1 Start Up Approach in Progress 09/11/2017
11. Change In Delivery
12. CCR/Closedown document in progress</v>
          </cell>
          <cell r="F247"/>
          <cell r="G247" t="b">
            <v>0</v>
          </cell>
          <cell r="H247"/>
          <cell r="I247">
            <v>42912</v>
          </cell>
          <cell r="K247">
            <v>43069</v>
          </cell>
          <cell r="L247" t="b">
            <v>0</v>
          </cell>
          <cell r="M247"/>
          <cell r="N247"/>
          <cell r="O247"/>
          <cell r="P247" t="str">
            <v>Steve Concannon</v>
          </cell>
          <cell r="Q247"/>
          <cell r="R247"/>
          <cell r="S247" t="str">
            <v>Emma Rose</v>
          </cell>
          <cell r="T247" t="str">
            <v>CR (Internal)</v>
          </cell>
          <cell r="U247" t="str">
            <v>LIVE</v>
          </cell>
          <cell r="V247" t="b">
            <v>0</v>
          </cell>
          <cell r="X247"/>
          <cell r="AD247"/>
          <cell r="AF247"/>
          <cell r="AN247"/>
          <cell r="AR247"/>
          <cell r="AS247"/>
          <cell r="AZ247"/>
          <cell r="BB247"/>
          <cell r="BC247"/>
          <cell r="BE247" t="b">
            <v>0</v>
          </cell>
          <cell r="BH247">
            <v>43126</v>
          </cell>
          <cell r="BI247">
            <v>43126</v>
          </cell>
          <cell r="BM247"/>
          <cell r="BO247" t="str">
            <v>02/02/18 DC Steve to speak to Emma Rose and ask her to formally close this change.
26/01/18 - Julie B - Harfan confirmed that delivery on track.
09/01/18 - Julie B - Emma Rose confirmed that this change will be fully delivered by the end of jan 2018 afte</v>
          </cell>
          <cell r="BQ247"/>
          <cell r="BS247"/>
          <cell r="BU247"/>
          <cell r="BW247"/>
          <cell r="BX247"/>
          <cell r="BY247">
            <v>50</v>
          </cell>
          <cell r="BZ247" t="str">
            <v>UKLP IADBI353</v>
          </cell>
          <cell r="CA247" t="str">
            <v>Data Office</v>
          </cell>
          <cell r="CB247"/>
          <cell r="CC247" t="str">
            <v>Project Delivery</v>
          </cell>
          <cell r="CD247" t="str">
            <v>Other</v>
          </cell>
          <cell r="CE247" t="str">
            <v>Other</v>
          </cell>
          <cell r="CF247" t="str">
            <v>31-100days</v>
          </cell>
          <cell r="CG247" t="b">
            <v>0</v>
          </cell>
          <cell r="CH247"/>
          <cell r="CJ247" t="b">
            <v>0</v>
          </cell>
          <cell r="CK247" t="b">
            <v>0</v>
          </cell>
          <cell r="CL247" t="b">
            <v>0</v>
          </cell>
          <cell r="CM247"/>
          <cell r="CO247"/>
          <cell r="CP247"/>
          <cell r="CQ247" t="b">
            <v>0</v>
          </cell>
          <cell r="CR247" t="b">
            <v>0</v>
          </cell>
          <cell r="CS247"/>
          <cell r="CT247"/>
          <cell r="CU247"/>
          <cell r="CV247" t="str">
            <v>Xoserve Internal CR (business improvement initiative)</v>
          </cell>
          <cell r="CW247" t="str">
            <v>Xoserve Only</v>
          </cell>
          <cell r="CX247" t="b">
            <v>0</v>
          </cell>
          <cell r="CY247" t="b">
            <v>0</v>
          </cell>
          <cell r="CZ247" t="b">
            <v>0</v>
          </cell>
          <cell r="DA247" t="b">
            <v>1</v>
          </cell>
          <cell r="DB247" t="str">
            <v>Service Area 23: Internal</v>
          </cell>
          <cell r="DC247" t="str">
            <v>None (Xoserve internal initiative)</v>
          </cell>
          <cell r="DD247" t="str">
            <v>Medium</v>
          </cell>
          <cell r="DE247" t="b">
            <v>0</v>
          </cell>
          <cell r="DF247" t="b">
            <v>0</v>
          </cell>
        </row>
        <row r="248">
          <cell r="A248" t="str">
            <v>4494</v>
          </cell>
          <cell r="B248" t="str">
            <v>BIRST Connect integration</v>
          </cell>
          <cell r="C248" t="str">
            <v>99. Change Cancelled</v>
          </cell>
          <cell r="D248">
            <v>43070</v>
          </cell>
          <cell r="E248" t="str">
            <v>CO-RCVD 30/10/2017
Moved from CO-RCVD to 2.1 Start Up Approach in Progress 09/11/2017
99. Change Cancelled</v>
          </cell>
          <cell r="F248"/>
          <cell r="G248" t="b">
            <v>0</v>
          </cell>
          <cell r="H248"/>
          <cell r="I248">
            <v>42912</v>
          </cell>
          <cell r="K248">
            <v>43069</v>
          </cell>
          <cell r="L248" t="b">
            <v>0</v>
          </cell>
          <cell r="M248"/>
          <cell r="N248"/>
          <cell r="O248"/>
          <cell r="P248" t="str">
            <v>Steve Concannon</v>
          </cell>
          <cell r="Q248"/>
          <cell r="R248"/>
          <cell r="S248" t="str">
            <v>Dene Williams</v>
          </cell>
          <cell r="T248" t="str">
            <v>CR (Internal)</v>
          </cell>
          <cell r="U248" t="str">
            <v>CLOSED</v>
          </cell>
          <cell r="V248" t="b">
            <v>0</v>
          </cell>
          <cell r="W248">
            <v>43070</v>
          </cell>
          <cell r="X248"/>
          <cell r="AD248"/>
          <cell r="AF248"/>
          <cell r="AN248"/>
          <cell r="AR248"/>
          <cell r="AS248"/>
          <cell r="AZ248"/>
          <cell r="BB248"/>
          <cell r="BC248"/>
          <cell r="BE248" t="b">
            <v>0</v>
          </cell>
          <cell r="BM248"/>
          <cell r="BO248" t="str">
            <v>01/12/2017 DC Email from Emma Rose with an update from Steve Concannon that this CR can be closed.  
15/11/2017 JB No CR to view</v>
          </cell>
          <cell r="BQ248"/>
          <cell r="BS248"/>
          <cell r="BU248"/>
          <cell r="BW248"/>
          <cell r="BX248"/>
          <cell r="BY248">
            <v>99</v>
          </cell>
          <cell r="BZ248" t="str">
            <v>UKLP IADBI354</v>
          </cell>
          <cell r="CA248" t="str">
            <v>Other</v>
          </cell>
          <cell r="CB248"/>
          <cell r="CC248" t="str">
            <v>Project Delivery</v>
          </cell>
          <cell r="CD248" t="str">
            <v>Other</v>
          </cell>
          <cell r="CE248" t="str">
            <v>Other</v>
          </cell>
          <cell r="CF248" t="str">
            <v>31-100days</v>
          </cell>
          <cell r="CG248" t="b">
            <v>0</v>
          </cell>
          <cell r="CH248"/>
          <cell r="CJ248" t="b">
            <v>0</v>
          </cell>
          <cell r="CK248" t="b">
            <v>0</v>
          </cell>
          <cell r="CL248" t="b">
            <v>0</v>
          </cell>
          <cell r="CM248"/>
          <cell r="CO248"/>
          <cell r="CP248"/>
          <cell r="CQ248" t="b">
            <v>0</v>
          </cell>
          <cell r="CR248" t="b">
            <v>0</v>
          </cell>
          <cell r="CS248"/>
          <cell r="CT248"/>
          <cell r="CU248"/>
          <cell r="CV248"/>
          <cell r="CW248"/>
          <cell r="CX248" t="b">
            <v>0</v>
          </cell>
          <cell r="CY248" t="b">
            <v>0</v>
          </cell>
          <cell r="CZ248" t="b">
            <v>0</v>
          </cell>
          <cell r="DA248" t="b">
            <v>0</v>
          </cell>
          <cell r="DB248"/>
          <cell r="DC248"/>
          <cell r="DD248"/>
          <cell r="DE248" t="b">
            <v>0</v>
          </cell>
          <cell r="DF248" t="b">
            <v>0</v>
          </cell>
        </row>
        <row r="249">
          <cell r="A249" t="str">
            <v>4495</v>
          </cell>
          <cell r="B249" t="str">
            <v>Energy Tolerance Rejection code</v>
          </cell>
          <cell r="C249" t="str">
            <v>7. BER/Business Case In Progress</v>
          </cell>
          <cell r="D249">
            <v>43138</v>
          </cell>
          <cell r="E249" t="str">
            <v>CO-RCVD 30/10/2017
Moved from CO-RCVD to 2.1 Start Up Approach in Progress 09/11/2017
2.2. Awaiting ME/BICC HLE Quote
7. BER/Business Case In Progress 07/02/18</v>
          </cell>
          <cell r="F249"/>
          <cell r="G249" t="b">
            <v>0</v>
          </cell>
          <cell r="H249"/>
          <cell r="I249">
            <v>42914</v>
          </cell>
          <cell r="K249">
            <v>43405</v>
          </cell>
          <cell r="L249" t="b">
            <v>0</v>
          </cell>
          <cell r="M249"/>
          <cell r="N249"/>
          <cell r="O249"/>
          <cell r="P249" t="str">
            <v>Nick Timm</v>
          </cell>
          <cell r="Q249"/>
          <cell r="R249"/>
          <cell r="S249" t="str">
            <v>Padmini Duvvuri</v>
          </cell>
          <cell r="T249" t="str">
            <v>CR (Internal)</v>
          </cell>
          <cell r="U249" t="str">
            <v>LIVE</v>
          </cell>
          <cell r="V249" t="b">
            <v>0</v>
          </cell>
          <cell r="X249"/>
          <cell r="AD249"/>
          <cell r="AF249"/>
          <cell r="AN249"/>
          <cell r="AR249"/>
          <cell r="AS249"/>
          <cell r="AZ249"/>
          <cell r="BB249"/>
          <cell r="BC249"/>
          <cell r="BE249" t="b">
            <v>0</v>
          </cell>
          <cell r="BH249">
            <v>43413</v>
          </cell>
          <cell r="BM249"/>
          <cell r="BO249" t="str">
            <v xml:space="preserve">26/02/18 AC - Update from ME schedule- Work on HLE due to start on 21st March. 
07/02/18 - ChMC outcome - R3 Initial Scope approved / EQR Approved / Proposed BER to be submitted for ChmC April
23/01/18 - Julie B - DSC DSG approved this XRN to Release 3 </v>
          </cell>
          <cell r="BQ249"/>
          <cell r="BS249"/>
          <cell r="BU249"/>
          <cell r="BW249"/>
          <cell r="BX249"/>
          <cell r="BY249">
            <v>3</v>
          </cell>
          <cell r="BZ249" t="str">
            <v>UKLP IADBI356</v>
          </cell>
          <cell r="CA249" t="str">
            <v>R &amp; N</v>
          </cell>
          <cell r="CB249" t="str">
            <v>3627</v>
          </cell>
          <cell r="CC249" t="str">
            <v>Project Delivery</v>
          </cell>
          <cell r="CD249" t="str">
            <v>ISU</v>
          </cell>
          <cell r="CE249" t="str">
            <v>Reads</v>
          </cell>
          <cell r="CF249" t="str">
            <v>31-100days</v>
          </cell>
          <cell r="CG249" t="b">
            <v>0</v>
          </cell>
          <cell r="CH249"/>
          <cell r="CJ249" t="b">
            <v>1</v>
          </cell>
          <cell r="CK249" t="b">
            <v>1</v>
          </cell>
          <cell r="CL249" t="b">
            <v>1</v>
          </cell>
          <cell r="CM249"/>
          <cell r="CO249"/>
          <cell r="CP249"/>
          <cell r="CQ249" t="b">
            <v>0</v>
          </cell>
          <cell r="CR249" t="b">
            <v>0</v>
          </cell>
          <cell r="CS249" t="str">
            <v>customer</v>
          </cell>
          <cell r="CT249"/>
          <cell r="CU249"/>
          <cell r="CV249" t="str">
            <v>ChMC endorsed Change Proposal</v>
          </cell>
          <cell r="CW249" t="str">
            <v>One Market Group</v>
          </cell>
          <cell r="CX249" t="b">
            <v>1</v>
          </cell>
          <cell r="CY249" t="b">
            <v>0</v>
          </cell>
          <cell r="CZ249" t="b">
            <v>0</v>
          </cell>
          <cell r="DA249" t="b">
            <v>0</v>
          </cell>
          <cell r="DB249" t="str">
            <v>Service Area 5: Metered Volume and Metered Quantity</v>
          </cell>
          <cell r="DC249" t="str">
            <v>One</v>
          </cell>
          <cell r="DD249" t="str">
            <v>Low</v>
          </cell>
          <cell r="DE249" t="b">
            <v>0</v>
          </cell>
          <cell r="DF249" t="b">
            <v>0</v>
          </cell>
          <cell r="DH249">
            <v>43138</v>
          </cell>
        </row>
        <row r="250">
          <cell r="A250" t="str">
            <v>4555</v>
          </cell>
          <cell r="B250" t="str">
            <v>Provision of a web portal to enable GDNs to access customer contact details</v>
          </cell>
          <cell r="C250" t="str">
            <v>0.5 Change Proposal awaiting MOD approval (ROM complete)</v>
          </cell>
          <cell r="D250">
            <v>43185</v>
          </cell>
          <cell r="E250" t="str">
            <v>0. ROM In-Progress
0.5 Change Proposal awaiting MOD approval (ROM complete)</v>
          </cell>
          <cell r="F250" t="str">
            <v>We are proposing to raise a  SPAA change proposal  to mandate gas supply companies to share the names, addresses, telephone numbers and email addresses of current customers of Gas Distribution Networks (GDNs) where they have appropriate consent. The purpo</v>
          </cell>
          <cell r="G250" t="b">
            <v>0</v>
          </cell>
          <cell r="H250"/>
          <cell r="I250">
            <v>43075</v>
          </cell>
          <cell r="K250">
            <v>43151</v>
          </cell>
          <cell r="L250" t="b">
            <v>0</v>
          </cell>
          <cell r="M250"/>
          <cell r="N250"/>
          <cell r="O250"/>
          <cell r="P250" t="str">
            <v>Richard Pomroy</v>
          </cell>
          <cell r="Q250"/>
          <cell r="R250"/>
          <cell r="S250" t="str">
            <v>Murray Thomson</v>
          </cell>
          <cell r="T250" t="str">
            <v>CP</v>
          </cell>
          <cell r="U250" t="str">
            <v>LIVE</v>
          </cell>
          <cell r="V250" t="b">
            <v>0</v>
          </cell>
          <cell r="X250"/>
          <cell r="AD250"/>
          <cell r="AF250"/>
          <cell r="AN250"/>
          <cell r="AR250"/>
          <cell r="AS250"/>
          <cell r="AZ250"/>
          <cell r="BB250"/>
          <cell r="BC250"/>
          <cell r="BE250" t="b">
            <v>0</v>
          </cell>
          <cell r="BH250">
            <v>43151</v>
          </cell>
          <cell r="BI250">
            <v>43185</v>
          </cell>
          <cell r="BM250"/>
          <cell r="BO250" t="str">
            <v xml:space="preserve">
26/03/2018 DC The ROM has been approved and sent to the customer today.  The customer had been made aware that the change would take longer and they were happy to wait.
06/02/2018 DC Update from Murray to say add 20th Feb into the database and he will c</v>
          </cell>
          <cell r="BQ250"/>
          <cell r="BS250"/>
          <cell r="BU250"/>
          <cell r="BW250"/>
          <cell r="BX250"/>
          <cell r="BZ250"/>
          <cell r="CA250" t="str">
            <v>Data Office</v>
          </cell>
          <cell r="CB250"/>
          <cell r="CC250" t="str">
            <v>Project Delivery</v>
          </cell>
          <cell r="CD250"/>
          <cell r="CE250"/>
          <cell r="CF250"/>
          <cell r="CG250" t="b">
            <v>0</v>
          </cell>
          <cell r="CH250"/>
          <cell r="CJ250" t="b">
            <v>0</v>
          </cell>
          <cell r="CK250" t="b">
            <v>0</v>
          </cell>
          <cell r="CL250" t="b">
            <v>0</v>
          </cell>
          <cell r="CM250"/>
          <cell r="CN250">
            <v>0</v>
          </cell>
          <cell r="CO250" t="str">
            <v>Provides proportionate access to personal information which protects this data and minimises risk of breach of data protection regulations</v>
          </cell>
          <cell r="CP250"/>
          <cell r="CQ250" t="b">
            <v>0</v>
          </cell>
          <cell r="CR250" t="b">
            <v>0</v>
          </cell>
          <cell r="CS250"/>
          <cell r="CT250"/>
          <cell r="CU250"/>
          <cell r="CV250"/>
          <cell r="CW250"/>
          <cell r="CX250" t="b">
            <v>0</v>
          </cell>
          <cell r="CY250" t="b">
            <v>0</v>
          </cell>
          <cell r="CZ250" t="b">
            <v>0</v>
          </cell>
          <cell r="DA250" t="b">
            <v>0</v>
          </cell>
          <cell r="DB250"/>
          <cell r="DC250"/>
          <cell r="DD250"/>
          <cell r="DE250" t="b">
            <v>0</v>
          </cell>
          <cell r="DF250" t="b">
            <v>0</v>
          </cell>
        </row>
        <row r="251">
          <cell r="A251" t="str">
            <v>4556</v>
          </cell>
          <cell r="B251" t="str">
            <v>Process to provide a report when Gas Safety Regulations requests return no MPRN’s</v>
          </cell>
          <cell r="C251" t="str">
            <v>2.2. Awaiting ME/BICC HLE Quote</v>
          </cell>
          <cell r="D251">
            <v>43082</v>
          </cell>
          <cell r="E251" t="str">
            <v>1. Awaiting ICAF Assignment
2.2. Awaiting ME/BICC HLE Quote</v>
          </cell>
          <cell r="F251" t="str">
            <v>When a GSR request is submitted via the DNLINK portal for a specific LDZ and date range, Xoserve will return a file via IX if there is data available within the submitted parameters. 
Issue 
If no data is found then no files are returned to the Transport</v>
          </cell>
          <cell r="G251" t="b">
            <v>0</v>
          </cell>
          <cell r="H251"/>
          <cell r="I251">
            <v>43075</v>
          </cell>
          <cell r="K251">
            <v>43154</v>
          </cell>
          <cell r="L251" t="b">
            <v>0</v>
          </cell>
          <cell r="M251"/>
          <cell r="N251"/>
          <cell r="O251" t="str">
            <v>Andy Clasper</v>
          </cell>
          <cell r="P251" t="str">
            <v>Andy Clasper</v>
          </cell>
          <cell r="Q251"/>
          <cell r="R251"/>
          <cell r="S251" t="str">
            <v>Matt Rider</v>
          </cell>
          <cell r="T251" t="str">
            <v>CP</v>
          </cell>
          <cell r="U251" t="str">
            <v>LIVE</v>
          </cell>
          <cell r="V251" t="b">
            <v>0</v>
          </cell>
          <cell r="X251"/>
          <cell r="AD251"/>
          <cell r="AF251"/>
          <cell r="AN251"/>
          <cell r="AR251"/>
          <cell r="AS251"/>
          <cell r="AZ251"/>
          <cell r="BB251"/>
          <cell r="BC251"/>
          <cell r="BE251" t="b">
            <v>0</v>
          </cell>
          <cell r="BH251">
            <v>43245</v>
          </cell>
          <cell r="BM251"/>
          <cell r="BO251" t="str">
            <v>06/04/2018 DC I received an email from Karen goodwin asking who will be signing off the ME Costs, I have email back advising that Matt Rider will signed them off as he will be using them for his BER to the customer.
06/04/18 AC- Still waiting approval. Ka</v>
          </cell>
          <cell r="BQ251"/>
          <cell r="BS251"/>
          <cell r="BU251"/>
          <cell r="BW251"/>
          <cell r="BX251"/>
          <cell r="BY251">
            <v>50</v>
          </cell>
          <cell r="BZ251"/>
          <cell r="CA251" t="str">
            <v>R &amp; N</v>
          </cell>
          <cell r="CB251" t="str">
            <v>XO3614</v>
          </cell>
          <cell r="CC251" t="str">
            <v>ME</v>
          </cell>
          <cell r="CD251" t="str">
            <v>ISU</v>
          </cell>
          <cell r="CE251" t="str">
            <v>Other</v>
          </cell>
          <cell r="CF251" t="str">
            <v>31-100days</v>
          </cell>
          <cell r="CG251" t="b">
            <v>0</v>
          </cell>
          <cell r="CH251"/>
          <cell r="CJ251" t="b">
            <v>0</v>
          </cell>
          <cell r="CK251" t="b">
            <v>0</v>
          </cell>
          <cell r="CL251" t="b">
            <v>0</v>
          </cell>
          <cell r="CM251"/>
          <cell r="CN251">
            <v>0</v>
          </cell>
          <cell r="CO251" t="str">
            <v>Completes the process and know that the process has run.</v>
          </cell>
          <cell r="CP251"/>
          <cell r="CQ251" t="b">
            <v>0</v>
          </cell>
          <cell r="CR251" t="b">
            <v>0</v>
          </cell>
          <cell r="CS251"/>
          <cell r="CT251"/>
          <cell r="CU251"/>
          <cell r="CV251" t="str">
            <v>ChMC endorsed Change Proposal</v>
          </cell>
          <cell r="CW251" t="str">
            <v>Multiple Market Participants</v>
          </cell>
          <cell r="CX251" t="b">
            <v>0</v>
          </cell>
          <cell r="CY251" t="b">
            <v>1</v>
          </cell>
          <cell r="CZ251" t="b">
            <v>0</v>
          </cell>
          <cell r="DA251" t="b">
            <v>0</v>
          </cell>
          <cell r="DB251"/>
          <cell r="DC251"/>
          <cell r="DD251"/>
          <cell r="DE251" t="b">
            <v>0</v>
          </cell>
          <cell r="DF251" t="b">
            <v>0</v>
          </cell>
          <cell r="DG251">
            <v>43110</v>
          </cell>
        </row>
        <row r="252">
          <cell r="A252" t="str">
            <v>4557</v>
          </cell>
          <cell r="B252" t="str">
            <v>Non Business Days 2018 Contact Management Service (CMS).</v>
          </cell>
          <cell r="C252" t="str">
            <v>100. Change Completed</v>
          </cell>
          <cell r="D252">
            <v>43082</v>
          </cell>
          <cell r="E252" t="str">
            <v>100. Change Completed</v>
          </cell>
          <cell r="F252" t="str">
            <v>The non-business days need to be updated in CMS
This change needs to be implemented every year to ensure the business processes behave correctly in accordance with business rules.
The change needs to be implemented by 31/12/17.
Non Business Days need to b</v>
          </cell>
          <cell r="G252" t="b">
            <v>0</v>
          </cell>
          <cell r="H252"/>
          <cell r="I252">
            <v>43075</v>
          </cell>
          <cell r="K252">
            <v>43100</v>
          </cell>
          <cell r="L252" t="b">
            <v>0</v>
          </cell>
          <cell r="M252"/>
          <cell r="N252"/>
          <cell r="O252"/>
          <cell r="P252" t="str">
            <v>Richard Cresswell/Dave Ackers</v>
          </cell>
          <cell r="Q252"/>
          <cell r="R252"/>
          <cell r="S252" t="str">
            <v>Donna Johnson</v>
          </cell>
          <cell r="T252" t="str">
            <v>CR (Internal)</v>
          </cell>
          <cell r="U252" t="str">
            <v>COMPLETE</v>
          </cell>
          <cell r="V252" t="b">
            <v>0</v>
          </cell>
          <cell r="W252">
            <v>43082</v>
          </cell>
          <cell r="X252"/>
          <cell r="AD252"/>
          <cell r="AF252"/>
          <cell r="AN252"/>
          <cell r="AR252"/>
          <cell r="AS252"/>
          <cell r="AZ252"/>
          <cell r="BB252"/>
          <cell r="BC252"/>
          <cell r="BE252" t="b">
            <v>0</v>
          </cell>
          <cell r="BI252">
            <v>43077</v>
          </cell>
          <cell r="BM252"/>
          <cell r="BO252" t="str">
            <v xml:space="preserve">13/12/2017 DC Iris O Brien has confirmed that this CR has been delivered via email. 
13/12/17 DC This CR went to ICAF for information only.  Iris O Brien has confirmed this has been delivered and is to send me confirmation via email.
06/12/2017 DC Change </v>
          </cell>
          <cell r="BQ252"/>
          <cell r="BS252"/>
          <cell r="BU252"/>
          <cell r="BW252"/>
          <cell r="BX252"/>
          <cell r="BZ252"/>
          <cell r="CA252" t="str">
            <v>Other</v>
          </cell>
          <cell r="CB252"/>
          <cell r="CC252" t="str">
            <v>ME</v>
          </cell>
          <cell r="CD252" t="str">
            <v>CMS</v>
          </cell>
          <cell r="CE252"/>
          <cell r="CF252" t="str">
            <v>0-30days</v>
          </cell>
          <cell r="CG252" t="b">
            <v>0</v>
          </cell>
          <cell r="CH252"/>
          <cell r="CJ252" t="b">
            <v>0</v>
          </cell>
          <cell r="CK252" t="b">
            <v>0</v>
          </cell>
          <cell r="CL252" t="b">
            <v>0</v>
          </cell>
          <cell r="CM252"/>
          <cell r="CN252">
            <v>0</v>
          </cell>
          <cell r="CO252"/>
          <cell r="CP252"/>
          <cell r="CQ252" t="b">
            <v>0</v>
          </cell>
          <cell r="CR252" t="b">
            <v>0</v>
          </cell>
          <cell r="CS252"/>
          <cell r="CT252"/>
          <cell r="CU252"/>
          <cell r="CV252"/>
          <cell r="CW252"/>
          <cell r="CX252" t="b">
            <v>0</v>
          </cell>
          <cell r="CY252" t="b">
            <v>0</v>
          </cell>
          <cell r="CZ252" t="b">
            <v>0</v>
          </cell>
          <cell r="DA252" t="b">
            <v>0</v>
          </cell>
          <cell r="DB252"/>
          <cell r="DC252"/>
          <cell r="DD252"/>
          <cell r="DE252" t="b">
            <v>0</v>
          </cell>
          <cell r="DF252" t="b">
            <v>0</v>
          </cell>
        </row>
        <row r="253">
          <cell r="A253" t="str">
            <v>4551</v>
          </cell>
          <cell r="B253" t="str">
            <v>Amendment to TOG reporting</v>
          </cell>
          <cell r="C253" t="str">
            <v>12. CCR/Closedown document in progress</v>
          </cell>
          <cell r="D253">
            <v>42795</v>
          </cell>
          <cell r="E253" t="str">
            <v>1. Awaiting ICAF 
11. Change In Delivery
12. CCR/Closedown document in progress</v>
          </cell>
          <cell r="F253" t="str">
            <v>There are 3 theft of gas reports which require amendments
•	MOD 399 Report / Shipper theft of gas report. This is published monthly on Joint Office website and details industry performance
•	Individual Network report GT. 
•	Individual Network report iGT.</v>
          </cell>
          <cell r="G253" t="b">
            <v>0</v>
          </cell>
          <cell r="H253"/>
          <cell r="I253">
            <v>43075</v>
          </cell>
          <cell r="K253">
            <v>43159</v>
          </cell>
          <cell r="L253" t="b">
            <v>0</v>
          </cell>
          <cell r="M253"/>
          <cell r="N253"/>
          <cell r="O253"/>
          <cell r="P253" t="str">
            <v>Kieran McNulty/Dave Acker/Sat Salsi</v>
          </cell>
          <cell r="Q253"/>
          <cell r="R253" t="str">
            <v>Andy Miller</v>
          </cell>
          <cell r="S253" t="str">
            <v>Steve Concannon</v>
          </cell>
          <cell r="T253" t="str">
            <v>CR (Internal)</v>
          </cell>
          <cell r="U253" t="str">
            <v>LIVE</v>
          </cell>
          <cell r="V253" t="b">
            <v>0</v>
          </cell>
          <cell r="X253"/>
          <cell r="AD253"/>
          <cell r="AF253"/>
          <cell r="AN253"/>
          <cell r="AR253"/>
          <cell r="AS253"/>
          <cell r="AZ253"/>
          <cell r="BB253"/>
          <cell r="BC253"/>
          <cell r="BE253" t="b">
            <v>0</v>
          </cell>
          <cell r="BH253">
            <v>43154</v>
          </cell>
          <cell r="BI253">
            <v>43154</v>
          </cell>
          <cell r="BM253"/>
          <cell r="BO253" t="str">
            <v>05/02/2018 DC Steve Concannon confirmed via email this change was deployed 23/2.
01/03/18 Julie B - Data confirmed delivery/deployment - Harfan to confirm via email.
23/02/18 Julie B - Data confirmed on track for delivery
16/02/18 Julie B - Data confirm</v>
          </cell>
          <cell r="BQ253"/>
          <cell r="BS253"/>
          <cell r="BU253"/>
          <cell r="BW253"/>
          <cell r="BX253"/>
          <cell r="BZ253"/>
          <cell r="CA253" t="str">
            <v>Data Office</v>
          </cell>
          <cell r="CB253" t="str">
            <v>XO3611</v>
          </cell>
          <cell r="CC253" t="str">
            <v>Project Delivery</v>
          </cell>
          <cell r="CD253" t="str">
            <v>CMS</v>
          </cell>
          <cell r="CE253" t="str">
            <v>Other</v>
          </cell>
          <cell r="CF253" t="str">
            <v>0-30days</v>
          </cell>
          <cell r="CG253" t="b">
            <v>0</v>
          </cell>
          <cell r="CH253" t="str">
            <v>Xoserve</v>
          </cell>
          <cell r="CI253">
            <v>43159</v>
          </cell>
          <cell r="CJ253" t="b">
            <v>0</v>
          </cell>
          <cell r="CK253" t="b">
            <v>0</v>
          </cell>
          <cell r="CL253" t="b">
            <v>0</v>
          </cell>
          <cell r="CM253"/>
          <cell r="CN253">
            <v>0</v>
          </cell>
          <cell r="CO253"/>
          <cell r="CP253" t="str">
            <v>Low</v>
          </cell>
          <cell r="CQ253" t="b">
            <v>0</v>
          </cell>
          <cell r="CR253" t="b">
            <v>0</v>
          </cell>
          <cell r="CS253"/>
          <cell r="CT253" t="str">
            <v>Monthly</v>
          </cell>
          <cell r="CU253" t="str">
            <v>One</v>
          </cell>
          <cell r="CV253" t="str">
            <v>Xoserve Internal CR (business improvement initiative)</v>
          </cell>
          <cell r="CW253" t="str">
            <v>Multiple Market Groups</v>
          </cell>
          <cell r="CX253" t="b">
            <v>0</v>
          </cell>
          <cell r="CY253" t="b">
            <v>1</v>
          </cell>
          <cell r="CZ253" t="b">
            <v>0</v>
          </cell>
          <cell r="DA253" t="b">
            <v>0</v>
          </cell>
          <cell r="DB253" t="str">
            <v>Service Area 16: Provision of Supply Point Information Services and Other Services Required to be Provided Under Condition of the GT Licence</v>
          </cell>
          <cell r="DC253" t="str">
            <v>One</v>
          </cell>
          <cell r="DD253" t="str">
            <v>Low</v>
          </cell>
          <cell r="DE253" t="b">
            <v>0</v>
          </cell>
          <cell r="DF253" t="b">
            <v>0</v>
          </cell>
        </row>
        <row r="254">
          <cell r="A254" t="str">
            <v>COR2944</v>
          </cell>
          <cell r="B254" t="str">
            <v>Single one-off complete supply point data extract for National Grid Distribution</v>
          </cell>
          <cell r="C254" t="str">
            <v>100. Change Completed</v>
          </cell>
          <cell r="D254">
            <v>41702</v>
          </cell>
          <cell r="E254" t="str">
            <v>EQ-PROD 04/03/2013
CO-RCVD 18/02/2013
BE-SENT 27/08/2013
CA-RCVD 05/09/2013
SN-PROD 05/09/2013
PD-IMPD 19/09/2013
PD-SENT 17/02/2014
PD-CLSD 04/03/2014</v>
          </cell>
          <cell r="F254"/>
          <cell r="G254" t="b">
            <v>0</v>
          </cell>
          <cell r="H254"/>
          <cell r="I254">
            <v>41323</v>
          </cell>
          <cell r="J254">
            <v>41337</v>
          </cell>
          <cell r="L254" t="b">
            <v>0</v>
          </cell>
          <cell r="M254" t="str">
            <v>NNW</v>
          </cell>
          <cell r="N254" t="str">
            <v>NGD</v>
          </cell>
          <cell r="O254" t="str">
            <v>Alan Raper</v>
          </cell>
          <cell r="P254" t="str">
            <v>Alan Raper</v>
          </cell>
          <cell r="Q254" t="str">
            <v>Workload Meeting 20/02/13</v>
          </cell>
          <cell r="R254" t="str">
            <v>Denis Regan</v>
          </cell>
          <cell r="S254" t="str">
            <v>Lorraine Cave</v>
          </cell>
          <cell r="T254" t="str">
            <v>CO</v>
          </cell>
          <cell r="U254" t="str">
            <v>COMPLETE</v>
          </cell>
          <cell r="V254" t="b">
            <v>1</v>
          </cell>
          <cell r="X254" t="str">
            <v>Sue Turnbull / Nita Patel</v>
          </cell>
          <cell r="Y254">
            <v>41337</v>
          </cell>
          <cell r="AD254"/>
          <cell r="AF254"/>
          <cell r="AL254">
            <v>41513</v>
          </cell>
          <cell r="AM254">
            <v>41513</v>
          </cell>
          <cell r="AN254" t="str">
            <v>Pre Sanction Meeting 27/08/13</v>
          </cell>
          <cell r="AO254">
            <v>41605</v>
          </cell>
          <cell r="AP254">
            <v>8198</v>
          </cell>
          <cell r="AR254"/>
          <cell r="AS254" t="str">
            <v>SENT</v>
          </cell>
          <cell r="AT254">
            <v>41513</v>
          </cell>
          <cell r="AU254">
            <v>41522</v>
          </cell>
          <cell r="AV254">
            <v>41535</v>
          </cell>
          <cell r="AW254">
            <v>41535</v>
          </cell>
          <cell r="AZ254"/>
          <cell r="BB254"/>
          <cell r="BC254"/>
          <cell r="BE254" t="b">
            <v>0</v>
          </cell>
          <cell r="BF254">
            <v>5</v>
          </cell>
          <cell r="BG254">
            <v>41341</v>
          </cell>
          <cell r="BH254">
            <v>41536</v>
          </cell>
          <cell r="BI254">
            <v>41536</v>
          </cell>
          <cell r="BJ254">
            <v>41687</v>
          </cell>
          <cell r="BK254">
            <v>41687</v>
          </cell>
          <cell r="BL254">
            <v>41715</v>
          </cell>
          <cell r="BM254" t="str">
            <v>CLSD</v>
          </cell>
          <cell r="BN254">
            <v>41702</v>
          </cell>
          <cell r="BO254" t="str">
            <v>18/09/13 KB - As discussed with Lorraine &amp; Nita, this CO has now been implemented and an interim CCN is currently being produced.  Email sent to Alan Raper by way of an SNIR advising that change now delivered and moving to completion and asking his approv</v>
          </cell>
          <cell r="BQ254"/>
          <cell r="BS254"/>
          <cell r="BU254"/>
          <cell r="BW254"/>
          <cell r="BX254"/>
          <cell r="BZ254"/>
          <cell r="CA254"/>
          <cell r="CB254"/>
          <cell r="CC254"/>
          <cell r="CD254"/>
          <cell r="CE254"/>
          <cell r="CF254"/>
          <cell r="CG254" t="b">
            <v>0</v>
          </cell>
          <cell r="CH254"/>
          <cell r="CJ254" t="b">
            <v>0</v>
          </cell>
          <cell r="CK254" t="b">
            <v>0</v>
          </cell>
          <cell r="CL254" t="b">
            <v>0</v>
          </cell>
          <cell r="CM254"/>
          <cell r="CO254"/>
          <cell r="CP254"/>
          <cell r="CQ254" t="b">
            <v>0</v>
          </cell>
          <cell r="CR254" t="b">
            <v>0</v>
          </cell>
          <cell r="CS254"/>
          <cell r="CT254"/>
          <cell r="CU254"/>
          <cell r="CV254"/>
          <cell r="CW254"/>
          <cell r="CX254" t="b">
            <v>0</v>
          </cell>
          <cell r="CY254" t="b">
            <v>0</v>
          </cell>
          <cell r="CZ254" t="b">
            <v>0</v>
          </cell>
          <cell r="DA254" t="b">
            <v>0</v>
          </cell>
          <cell r="DB254"/>
          <cell r="DC254"/>
          <cell r="DD254"/>
          <cell r="DE254" t="b">
            <v>0</v>
          </cell>
          <cell r="DF254" t="b">
            <v>0</v>
          </cell>
        </row>
        <row r="255">
          <cell r="A255" t="str">
            <v>xrn2313</v>
          </cell>
          <cell r="B255" t="str">
            <v>DDS File Amendment</v>
          </cell>
          <cell r="C255" t="str">
            <v>100. Change Completed</v>
          </cell>
          <cell r="D255">
            <v>40756</v>
          </cell>
          <cell r="E255" t="str">
            <v>CO RCVD 20/05/2011,EQ PNDG 25/05/2011,PD PROD 09/06/2011,PD SENT 09/06/2011,PD CLSD 01/08/2011,EQ PNDG 25/05/2011,PD CLSD 01/08/2011</v>
          </cell>
          <cell r="F255" t="str">
            <v>The request is for a revised DDS file to be produced for NGN following concerns regarding a drop in AQ.</v>
          </cell>
          <cell r="G255" t="b">
            <v>0</v>
          </cell>
          <cell r="H255"/>
          <cell r="I255">
            <v>40683</v>
          </cell>
          <cell r="J255">
            <v>40697</v>
          </cell>
          <cell r="L255" t="b">
            <v>0</v>
          </cell>
          <cell r="M255" t="str">
            <v>NNW</v>
          </cell>
          <cell r="N255" t="str">
            <v>NGN</v>
          </cell>
          <cell r="O255" t="str">
            <v>Joanna Fergusson</v>
          </cell>
          <cell r="P255" t="str">
            <v>Matt Smith</v>
          </cell>
          <cell r="Q255"/>
          <cell r="R255"/>
          <cell r="S255" t="str">
            <v>Ian Wilson</v>
          </cell>
          <cell r="T255" t="str">
            <v>CR (internal)</v>
          </cell>
          <cell r="U255" t="str">
            <v>COMPLETE</v>
          </cell>
          <cell r="V255" t="b">
            <v>1</v>
          </cell>
          <cell r="X255" t="str">
            <v>Alison Kane</v>
          </cell>
          <cell r="Y255">
            <v>40695</v>
          </cell>
          <cell r="AD255"/>
          <cell r="AF255" t="str">
            <v>PNDG</v>
          </cell>
          <cell r="AG255">
            <v>40688</v>
          </cell>
          <cell r="AN255"/>
          <cell r="AR255"/>
          <cell r="AS255"/>
          <cell r="AZ255"/>
          <cell r="BB255"/>
          <cell r="BC255"/>
          <cell r="BE255" t="b">
            <v>0</v>
          </cell>
          <cell r="BJ255">
            <v>40703</v>
          </cell>
          <cell r="BK255">
            <v>40703</v>
          </cell>
          <cell r="BM255" t="str">
            <v>CLSD</v>
          </cell>
          <cell r="BN255">
            <v>40756</v>
          </cell>
          <cell r="BO255" t="str">
            <v>01/08/11 AK - Email rec'd from Joanna Fergusson stating "I am happy to close this change."
07/07/11 AK - Email forwarded to Joanna Fergusson stating "Following the attached email, please could you confirm your agreement for the official closure of this ch</v>
          </cell>
          <cell r="BQ255"/>
          <cell r="BS255"/>
          <cell r="BU255"/>
          <cell r="BW255"/>
          <cell r="BX255"/>
          <cell r="BZ255"/>
          <cell r="CA255"/>
          <cell r="CB255"/>
          <cell r="CC255"/>
          <cell r="CD255"/>
          <cell r="CE255"/>
          <cell r="CF255"/>
          <cell r="CG255" t="b">
            <v>0</v>
          </cell>
          <cell r="CH255"/>
          <cell r="CJ255" t="b">
            <v>0</v>
          </cell>
          <cell r="CK255" t="b">
            <v>0</v>
          </cell>
          <cell r="CL255" t="b">
            <v>0</v>
          </cell>
          <cell r="CM255"/>
          <cell r="CO255"/>
          <cell r="CP255"/>
          <cell r="CQ255" t="b">
            <v>0</v>
          </cell>
          <cell r="CR255" t="b">
            <v>0</v>
          </cell>
          <cell r="CS255"/>
          <cell r="CT255"/>
          <cell r="CU255"/>
          <cell r="CV255"/>
          <cell r="CW255"/>
          <cell r="CX255" t="b">
            <v>0</v>
          </cell>
          <cell r="CY255" t="b">
            <v>0</v>
          </cell>
          <cell r="CZ255" t="b">
            <v>0</v>
          </cell>
          <cell r="DA255" t="b">
            <v>0</v>
          </cell>
          <cell r="DB255"/>
          <cell r="DC255"/>
          <cell r="DD255"/>
          <cell r="DE255" t="b">
            <v>0</v>
          </cell>
          <cell r="DF255" t="b">
            <v>0</v>
          </cell>
        </row>
        <row r="256">
          <cell r="A256" t="str">
            <v>COR1857</v>
          </cell>
          <cell r="B256" t="str">
            <v>CSEPs Reconciliation Line in the Sand</v>
          </cell>
          <cell r="C256" t="str">
            <v>99. Change Cancelled</v>
          </cell>
          <cell r="D256">
            <v>41592</v>
          </cell>
          <cell r="E256" t="str">
            <v>CO RCVD 24/05/2010,EQ PNDG 02/06/2010, EQ CLSD 
Moved from EQ-CLSD to 99. Change Cancelled 08/11/2017</v>
          </cell>
          <cell r="F256" t="str">
            <v>Currently if we receive Rec periods on CRI files &amp; the Rec period is all prior to line in the sand, the Rec would be accepted &amp; would appear on the charge calculation screen for charges to be calculated, zero charges would then be calculated &amp; the shipper</v>
          </cell>
          <cell r="G256" t="b">
            <v>0</v>
          </cell>
          <cell r="H256"/>
          <cell r="I256">
            <v>40322</v>
          </cell>
          <cell r="L256" t="b">
            <v>0</v>
          </cell>
          <cell r="M256"/>
          <cell r="N256"/>
          <cell r="O256"/>
          <cell r="P256" t="str">
            <v>Yvonne McHugh</v>
          </cell>
          <cell r="Q256" t="str">
            <v>Workload Meeting 02/06/10</v>
          </cell>
          <cell r="R256" t="str">
            <v>Tricia Moody</v>
          </cell>
          <cell r="S256" t="str">
            <v>Lorraine Cave</v>
          </cell>
          <cell r="T256" t="str">
            <v>CR (internal)</v>
          </cell>
          <cell r="U256" t="str">
            <v>CLOSED</v>
          </cell>
          <cell r="V256" t="b">
            <v>0</v>
          </cell>
          <cell r="X256"/>
          <cell r="AD256"/>
          <cell r="AF256" t="str">
            <v>CLSD</v>
          </cell>
          <cell r="AG256">
            <v>41592</v>
          </cell>
          <cell r="AN256"/>
          <cell r="AR256"/>
          <cell r="AS256"/>
          <cell r="AZ256"/>
          <cell r="BB256"/>
          <cell r="BC256"/>
          <cell r="BE256" t="b">
            <v>0</v>
          </cell>
          <cell r="BF256">
            <v>6</v>
          </cell>
          <cell r="BM256"/>
          <cell r="BO256" t="str">
            <v xml:space="preserve">14/11/13 KB - Closed per discussion with LC &amp; Tricia Moody - to be re-submitted as a Minor Enhancement request. 
10/09/12 KB - Transferred from DT to LC due to change in roles.                                                                               </v>
          </cell>
          <cell r="BQ256"/>
          <cell r="BS256"/>
          <cell r="BU256"/>
          <cell r="BW256"/>
          <cell r="BX256"/>
          <cell r="BZ256"/>
          <cell r="CA256"/>
          <cell r="CB256"/>
          <cell r="CC256"/>
          <cell r="CD256"/>
          <cell r="CE256"/>
          <cell r="CF256"/>
          <cell r="CG256" t="b">
            <v>0</v>
          </cell>
          <cell r="CH256"/>
          <cell r="CJ256" t="b">
            <v>0</v>
          </cell>
          <cell r="CK256" t="b">
            <v>0</v>
          </cell>
          <cell r="CL256" t="b">
            <v>0</v>
          </cell>
          <cell r="CM256"/>
          <cell r="CO256"/>
          <cell r="CP256"/>
          <cell r="CQ256" t="b">
            <v>0</v>
          </cell>
          <cell r="CR256" t="b">
            <v>0</v>
          </cell>
          <cell r="CS256"/>
          <cell r="CT256"/>
          <cell r="CU256"/>
          <cell r="CV256"/>
          <cell r="CW256"/>
          <cell r="CX256" t="b">
            <v>0</v>
          </cell>
          <cell r="CY256" t="b">
            <v>0</v>
          </cell>
          <cell r="CZ256" t="b">
            <v>0</v>
          </cell>
          <cell r="DA256" t="b">
            <v>0</v>
          </cell>
          <cell r="DB256"/>
          <cell r="DC256"/>
          <cell r="DD256"/>
          <cell r="DE256" t="b">
            <v>0</v>
          </cell>
          <cell r="DF256" t="b">
            <v>0</v>
          </cell>
        </row>
        <row r="257">
          <cell r="A257" t="str">
            <v>COR1858</v>
          </cell>
          <cell r="B257" t="str">
            <v>CSEPs Reconciliation I&amp;C Portfolio Report</v>
          </cell>
          <cell r="C257" t="str">
            <v>99. Change Cancelled</v>
          </cell>
          <cell r="D257">
            <v>41592</v>
          </cell>
          <cell r="E257" t="str">
            <v>CO RCVD 24/05/2010,EQ PNDG 02/06/2010,EQ CLSD 14/11/2013
Moved from EQ-CLSD to 99. Change Cancelled 08/11/2017</v>
          </cell>
          <cell r="F257" t="str">
            <v>We have to produce stats for Management Information &amp; the Billing Ops Forum. To do this we require a report giving the full I&amp;C CSEPs portfolio data which we currently ask CSEPs App Support to run a query for us. As we need this info monthly we would like</v>
          </cell>
          <cell r="G257" t="b">
            <v>0</v>
          </cell>
          <cell r="H257"/>
          <cell r="I257">
            <v>40322</v>
          </cell>
          <cell r="L257" t="b">
            <v>0</v>
          </cell>
          <cell r="M257"/>
          <cell r="N257"/>
          <cell r="O257"/>
          <cell r="P257" t="str">
            <v>Yvonne McHugh</v>
          </cell>
          <cell r="Q257" t="str">
            <v>Workload Meeting 02/06/10</v>
          </cell>
          <cell r="R257" t="str">
            <v>Tricia Moody</v>
          </cell>
          <cell r="S257" t="str">
            <v>Lorraine Cave</v>
          </cell>
          <cell r="T257" t="str">
            <v>CR (internal)</v>
          </cell>
          <cell r="U257" t="str">
            <v>CLOSED</v>
          </cell>
          <cell r="V257" t="b">
            <v>0</v>
          </cell>
          <cell r="X257"/>
          <cell r="AD257"/>
          <cell r="AF257" t="str">
            <v>CLSD</v>
          </cell>
          <cell r="AG257">
            <v>41592</v>
          </cell>
          <cell r="AN257"/>
          <cell r="AR257"/>
          <cell r="AS257"/>
          <cell r="AZ257"/>
          <cell r="BB257"/>
          <cell r="BC257"/>
          <cell r="BE257" t="b">
            <v>0</v>
          </cell>
          <cell r="BF257">
            <v>6</v>
          </cell>
          <cell r="BM257"/>
          <cell r="BO257" t="str">
            <v xml:space="preserve">14/11/13 KB - Closed per discussion with LC &amp; Tricia Moody - to be re-submitted as a Minor Enhancement request. 
10/09/12 KB - Transferred from DT to LC due to change in roles.                                                                               </v>
          </cell>
          <cell r="BQ257"/>
          <cell r="BS257"/>
          <cell r="BU257"/>
          <cell r="BW257"/>
          <cell r="BX257"/>
          <cell r="BZ257"/>
          <cell r="CA257"/>
          <cell r="CB257"/>
          <cell r="CC257"/>
          <cell r="CD257"/>
          <cell r="CE257"/>
          <cell r="CF257"/>
          <cell r="CG257" t="b">
            <v>0</v>
          </cell>
          <cell r="CH257"/>
          <cell r="CJ257" t="b">
            <v>0</v>
          </cell>
          <cell r="CK257" t="b">
            <v>0</v>
          </cell>
          <cell r="CL257" t="b">
            <v>0</v>
          </cell>
          <cell r="CM257"/>
          <cell r="CO257"/>
          <cell r="CP257"/>
          <cell r="CQ257" t="b">
            <v>0</v>
          </cell>
          <cell r="CR257" t="b">
            <v>0</v>
          </cell>
          <cell r="CS257"/>
          <cell r="CT257"/>
          <cell r="CU257"/>
          <cell r="CV257"/>
          <cell r="CW257"/>
          <cell r="CX257" t="b">
            <v>0</v>
          </cell>
          <cell r="CY257" t="b">
            <v>0</v>
          </cell>
          <cell r="CZ257" t="b">
            <v>0</v>
          </cell>
          <cell r="DA257" t="b">
            <v>0</v>
          </cell>
          <cell r="DB257"/>
          <cell r="DC257"/>
          <cell r="DD257"/>
          <cell r="DE257" t="b">
            <v>0</v>
          </cell>
          <cell r="DF257" t="b">
            <v>0</v>
          </cell>
        </row>
        <row r="258">
          <cell r="A258" t="str">
            <v>COR2678</v>
          </cell>
          <cell r="B258" t="str">
            <v>AQ Amendment Window - Weekly Reports</v>
          </cell>
          <cell r="C258" t="str">
            <v>99. Change Cancelled</v>
          </cell>
          <cell r="D258">
            <v>41095</v>
          </cell>
          <cell r="E258" t="str">
            <v>CO RCVD 21/06/2012,CO CLSD 05/07/2012</v>
          </cell>
          <cell r="F258" t="str">
            <v xml:space="preserve">Distribution networks require weekly information on the change in AQ values throughout the AQ amendment window. A report has already been set up by Xoserve which is now required by each DN (with the relevant data for each DN) on Friday of each week until </v>
          </cell>
          <cell r="G258" t="b">
            <v>0</v>
          </cell>
          <cell r="H258"/>
          <cell r="I258">
            <v>41081</v>
          </cell>
          <cell r="J258">
            <v>41095</v>
          </cell>
          <cell r="L258" t="b">
            <v>0</v>
          </cell>
          <cell r="M258" t="str">
            <v>ADN</v>
          </cell>
          <cell r="N258"/>
          <cell r="O258" t="str">
            <v>Joel Martin</v>
          </cell>
          <cell r="P258" t="str">
            <v>Joel Martin</v>
          </cell>
          <cell r="Q258" t="str">
            <v>Workload Meeting 27/06/12</v>
          </cell>
          <cell r="R258"/>
          <cell r="S258" t="str">
            <v>Lorraine Cave</v>
          </cell>
          <cell r="T258" t="str">
            <v>CO</v>
          </cell>
          <cell r="U258" t="str">
            <v>CLOSED</v>
          </cell>
          <cell r="V258" t="b">
            <v>1</v>
          </cell>
          <cell r="W258">
            <v>41095</v>
          </cell>
          <cell r="X258" t="str">
            <v xml:space="preserve">Max Pemberton / Harvey Padham </v>
          </cell>
          <cell r="AD258"/>
          <cell r="AF258"/>
          <cell r="AN258"/>
          <cell r="AR258"/>
          <cell r="AS258"/>
          <cell r="AZ258"/>
          <cell r="BB258"/>
          <cell r="BC258"/>
          <cell r="BE258" t="b">
            <v>0</v>
          </cell>
          <cell r="BF258">
            <v>3</v>
          </cell>
          <cell r="BM258"/>
          <cell r="BO258" t="str">
            <v xml:space="preserve">05/07/12 KB - E mail received from Joel Martin authorising closure of this CO.  This is in response to communication between Joel and Harvey with regard to merging COR2678 with COR2521.    </v>
          </cell>
          <cell r="BQ258"/>
          <cell r="BS258"/>
          <cell r="BU258"/>
          <cell r="BW258"/>
          <cell r="BX258"/>
          <cell r="BZ258"/>
          <cell r="CA258"/>
          <cell r="CB258"/>
          <cell r="CC258"/>
          <cell r="CD258"/>
          <cell r="CE258"/>
          <cell r="CF258"/>
          <cell r="CG258" t="b">
            <v>0</v>
          </cell>
          <cell r="CH258"/>
          <cell r="CJ258" t="b">
            <v>0</v>
          </cell>
          <cell r="CK258" t="b">
            <v>0</v>
          </cell>
          <cell r="CL258" t="b">
            <v>0</v>
          </cell>
          <cell r="CM258"/>
          <cell r="CO258"/>
          <cell r="CP258"/>
          <cell r="CQ258" t="b">
            <v>0</v>
          </cell>
          <cell r="CR258" t="b">
            <v>0</v>
          </cell>
          <cell r="CS258"/>
          <cell r="CT258"/>
          <cell r="CU258"/>
          <cell r="CV258"/>
          <cell r="CW258"/>
          <cell r="CX258" t="b">
            <v>0</v>
          </cell>
          <cell r="CY258" t="b">
            <v>0</v>
          </cell>
          <cell r="CZ258" t="b">
            <v>0</v>
          </cell>
          <cell r="DA258" t="b">
            <v>0</v>
          </cell>
          <cell r="DB258"/>
          <cell r="DC258"/>
          <cell r="DD258"/>
          <cell r="DE258" t="b">
            <v>0</v>
          </cell>
          <cell r="DF258" t="b">
            <v>0</v>
          </cell>
        </row>
        <row r="259">
          <cell r="A259" t="str">
            <v>4246</v>
          </cell>
          <cell r="B259" t="str">
            <v>UKDCC4148 – Xoserve Impact – GlobalScape &amp; BFTS Interfaces</v>
          </cell>
          <cell r="C259" t="str">
            <v>100. Change Completed</v>
          </cell>
          <cell r="D259">
            <v>43042</v>
          </cell>
          <cell r="E259" t="str">
            <v>CO-RCVD 12/05/17
BE-PROD 24/05/17
BE-SENT 31/05/17
CA-RCVD 07/06/17
SN-PNDG 07/06/17
SN-PROD 07/06/17
PD-PROD 07/08/17
PD-SENT 05/09/17
PD-POPD 10/10/17
PD-CLSD 03/11/17</v>
          </cell>
          <cell r="F259" t="str">
            <v>National Grid has a directive to vacate all IS equipment from Leicester and all non-CNI equipment where possible from Warwick, Wokingham and Hinckley. LDH date is asap. 
Xoserve manage 100s of interfaces that traverse the existing National Grid located Gl</v>
          </cell>
          <cell r="G259" t="b">
            <v>0</v>
          </cell>
          <cell r="H259"/>
          <cell r="I259">
            <v>42816</v>
          </cell>
          <cell r="L259" t="b">
            <v>0</v>
          </cell>
          <cell r="M259" t="str">
            <v>TNO</v>
          </cell>
          <cell r="N259" t="str">
            <v>NGT</v>
          </cell>
          <cell r="O259" t="str">
            <v>Beverley Viney</v>
          </cell>
          <cell r="P259" t="str">
            <v>Beverley Viney</v>
          </cell>
          <cell r="Q259" t="str">
            <v>ICAF 29/03/17
Pre-Sanction 30/05/17 - BER
Pre-Sanction 13/06/17 - Start Up Approach</v>
          </cell>
          <cell r="R259" t="str">
            <v>Jessica Harris</v>
          </cell>
          <cell r="S259" t="str">
            <v>Nicola Patmore</v>
          </cell>
          <cell r="T259" t="str">
            <v>CP</v>
          </cell>
          <cell r="U259" t="str">
            <v>COMPLETE</v>
          </cell>
          <cell r="V259" t="b">
            <v>0</v>
          </cell>
          <cell r="X259" t="str">
            <v>Nicola Walton</v>
          </cell>
          <cell r="AD259"/>
          <cell r="AF259"/>
          <cell r="AJ259">
            <v>42881</v>
          </cell>
          <cell r="AM259">
            <v>42886</v>
          </cell>
          <cell r="AN259" t="str">
            <v>Pre-Sanction</v>
          </cell>
          <cell r="AO259">
            <v>42893</v>
          </cell>
          <cell r="AP259">
            <v>750</v>
          </cell>
          <cell r="AR259"/>
          <cell r="AS259" t="str">
            <v>SENT</v>
          </cell>
          <cell r="AT259">
            <v>42886</v>
          </cell>
          <cell r="AU259">
            <v>42893</v>
          </cell>
          <cell r="AZ259"/>
          <cell r="BB259"/>
          <cell r="BC259"/>
          <cell r="BE259" t="b">
            <v>0</v>
          </cell>
          <cell r="BF259">
            <v>5</v>
          </cell>
          <cell r="BI259">
            <v>42944</v>
          </cell>
          <cell r="BJ259">
            <v>43006</v>
          </cell>
          <cell r="BK259">
            <v>42983</v>
          </cell>
          <cell r="BL259">
            <v>43018</v>
          </cell>
          <cell r="BM259" t="str">
            <v>CLSD</v>
          </cell>
          <cell r="BN259">
            <v>43018</v>
          </cell>
          <cell r="BO259" t="str">
            <v>03/11/2017 DC email from IB confirming there is no outstanding document for this project.
10/10/17 DC The minute of the ChMC meeting have been amended to show that the closedown of this project has been approved.  I have uploaded a copy to the configurati</v>
          </cell>
          <cell r="BQ259"/>
          <cell r="BS259"/>
          <cell r="BU259"/>
          <cell r="BW259"/>
          <cell r="BX259" t="str">
            <v>Low</v>
          </cell>
          <cell r="BZ259"/>
          <cell r="CA259" t="str">
            <v>T &amp; SS</v>
          </cell>
          <cell r="CB259"/>
          <cell r="CC259"/>
          <cell r="CD259"/>
          <cell r="CE259"/>
          <cell r="CF259"/>
          <cell r="CG259" t="b">
            <v>0</v>
          </cell>
          <cell r="CH259"/>
          <cell r="CJ259" t="b">
            <v>0</v>
          </cell>
          <cell r="CK259" t="b">
            <v>0</v>
          </cell>
          <cell r="CL259" t="b">
            <v>0</v>
          </cell>
          <cell r="CM259"/>
          <cell r="CO259"/>
          <cell r="CP259"/>
          <cell r="CQ259" t="b">
            <v>0</v>
          </cell>
          <cell r="CR259" t="b">
            <v>0</v>
          </cell>
          <cell r="CS259"/>
          <cell r="CT259"/>
          <cell r="CU259"/>
          <cell r="CV259"/>
          <cell r="CW259"/>
          <cell r="CX259" t="b">
            <v>0</v>
          </cell>
          <cell r="CY259" t="b">
            <v>0</v>
          </cell>
          <cell r="CZ259" t="b">
            <v>0</v>
          </cell>
          <cell r="DA259" t="b">
            <v>0</v>
          </cell>
          <cell r="DB259"/>
          <cell r="DC259"/>
          <cell r="DD259"/>
          <cell r="DE259" t="b">
            <v>0</v>
          </cell>
          <cell r="DF259" t="b">
            <v>0</v>
          </cell>
        </row>
        <row r="260">
          <cell r="A260" t="str">
            <v>COR2563</v>
          </cell>
          <cell r="B260" t="str">
            <v>Implementation of LDZ System Entry Commodity Charge (UNC Mod 0391)</v>
          </cell>
          <cell r="C260" t="str">
            <v>100. Change Completed</v>
          </cell>
          <cell r="D260">
            <v>42026</v>
          </cell>
          <cell r="E260" t="str">
            <v>CO RCVD 29/02/2012,EQ PNDG 07/03/2012,EQ PROD 14/03/2012,EQ SENT 01/06/2012,BE PROD 11/06/2012,BE SENT 01/05/2013
CA-RCVD 02/05/2013
SN-SENT 03/05/2013
PD-PROD 03/05/2013
PD-IMPD 03/08/2013
PD-SENT 13/11/2014
PD-CLSD 22/01/2015</v>
          </cell>
          <cell r="F260" t="str">
            <v>Change raised to create a billing solution to compliment the proposal to create DN Entry charges in line with Modification Proposal 0391.</v>
          </cell>
          <cell r="G260" t="b">
            <v>0</v>
          </cell>
          <cell r="H260"/>
          <cell r="I260">
            <v>40968</v>
          </cell>
          <cell r="J260">
            <v>40982</v>
          </cell>
          <cell r="L260" t="b">
            <v>0</v>
          </cell>
          <cell r="M260" t="str">
            <v>ADN</v>
          </cell>
          <cell r="N260"/>
          <cell r="O260" t="str">
            <v>Ruth Thomas</v>
          </cell>
          <cell r="P260" t="str">
            <v>Steve Armstrong</v>
          </cell>
          <cell r="Q260" t="str">
            <v>Workload Meeting 07/03/12</v>
          </cell>
          <cell r="R260" t="str">
            <v>Dean Johnson</v>
          </cell>
          <cell r="S260" t="str">
            <v>Lorraine Cave</v>
          </cell>
          <cell r="T260" t="str">
            <v>CO</v>
          </cell>
          <cell r="U260" t="str">
            <v>COMPLETE</v>
          </cell>
          <cell r="V260" t="b">
            <v>1</v>
          </cell>
          <cell r="W260">
            <v>42026</v>
          </cell>
          <cell r="X260" t="str">
            <v>Michelle Fergusson</v>
          </cell>
          <cell r="Y260">
            <v>40982</v>
          </cell>
          <cell r="Z260">
            <v>41061</v>
          </cell>
          <cell r="AA260">
            <v>41061</v>
          </cell>
          <cell r="AB260">
            <v>41061</v>
          </cell>
          <cell r="AD260"/>
          <cell r="AE260">
            <v>41155</v>
          </cell>
          <cell r="AF260" t="str">
            <v>SENT</v>
          </cell>
          <cell r="AG260">
            <v>41061</v>
          </cell>
          <cell r="AH260">
            <v>41071</v>
          </cell>
          <cell r="AI260">
            <v>41085</v>
          </cell>
          <cell r="AJ260">
            <v>41085</v>
          </cell>
          <cell r="AK260">
            <v>41395</v>
          </cell>
          <cell r="AM260">
            <v>41395</v>
          </cell>
          <cell r="AN260" t="str">
            <v>Pre Sanction Review Meeting 23/04/13</v>
          </cell>
          <cell r="AO260">
            <v>41487</v>
          </cell>
          <cell r="AP260">
            <v>46650</v>
          </cell>
          <cell r="AR260"/>
          <cell r="AS260" t="str">
            <v>SENT</v>
          </cell>
          <cell r="AT260">
            <v>41395</v>
          </cell>
          <cell r="AU260">
            <v>41396</v>
          </cell>
          <cell r="AV260">
            <v>41411</v>
          </cell>
          <cell r="AZ260"/>
          <cell r="BA260">
            <v>41397</v>
          </cell>
          <cell r="BB260"/>
          <cell r="BC260" t="str">
            <v>SENT</v>
          </cell>
          <cell r="BD260">
            <v>41397</v>
          </cell>
          <cell r="BE260" t="b">
            <v>0</v>
          </cell>
          <cell r="BF260">
            <v>3</v>
          </cell>
          <cell r="BI260">
            <v>41489</v>
          </cell>
          <cell r="BK260">
            <v>41956</v>
          </cell>
          <cell r="BL260">
            <v>41984</v>
          </cell>
          <cell r="BM260" t="str">
            <v>CLSD</v>
          </cell>
          <cell r="BN260">
            <v>42026</v>
          </cell>
          <cell r="BO260" t="str">
            <v>20/07/15 CM Update from LC and MF confirmation of closure.
19/03/14 KB - Imp date of 03/08/13 verbally confirmed by project team.  Awaiting final invoice before CCN can be issued.  
14/01/13 KB - BR due date will be advised once requirements are finalised</v>
          </cell>
          <cell r="BQ260"/>
          <cell r="BS260"/>
          <cell r="BU260"/>
          <cell r="BW260"/>
          <cell r="BX260"/>
          <cell r="BZ260"/>
          <cell r="CA260"/>
          <cell r="CB260"/>
          <cell r="CC260"/>
          <cell r="CD260"/>
          <cell r="CE260"/>
          <cell r="CF260"/>
          <cell r="CG260" t="b">
            <v>0</v>
          </cell>
          <cell r="CH260"/>
          <cell r="CJ260" t="b">
            <v>0</v>
          </cell>
          <cell r="CK260" t="b">
            <v>0</v>
          </cell>
          <cell r="CL260" t="b">
            <v>0</v>
          </cell>
          <cell r="CM260"/>
          <cell r="CO260"/>
          <cell r="CP260"/>
          <cell r="CQ260" t="b">
            <v>0</v>
          </cell>
          <cell r="CR260" t="b">
            <v>0</v>
          </cell>
          <cell r="CS260"/>
          <cell r="CT260"/>
          <cell r="CU260"/>
          <cell r="CV260"/>
          <cell r="CW260"/>
          <cell r="CX260" t="b">
            <v>0</v>
          </cell>
          <cell r="CY260" t="b">
            <v>0</v>
          </cell>
          <cell r="CZ260" t="b">
            <v>0</v>
          </cell>
          <cell r="DA260" t="b">
            <v>0</v>
          </cell>
          <cell r="DB260"/>
          <cell r="DC260"/>
          <cell r="DD260"/>
          <cell r="DE260" t="b">
            <v>0</v>
          </cell>
          <cell r="DF260" t="b">
            <v>0</v>
          </cell>
        </row>
        <row r="261">
          <cell r="A261" t="str">
            <v>COR2564</v>
          </cell>
          <cell r="B261" t="str">
            <v>Additional Storage Arrays for Xoserve</v>
          </cell>
          <cell r="C261" t="str">
            <v>99. Change Cancelled</v>
          </cell>
          <cell r="D261">
            <v>41096</v>
          </cell>
          <cell r="E261" t="str">
            <v>CO RCVD 01/03/2012,EQ PNDG 07/03/2012,BE PNDG 13/03/2012,BE PROD 13/03/2012,BE SENT 13/03/2012,CA RCVD 13/03/2012,EQ PNDG 07/03/2012,CA RCVD 13/03/2012,SN PROD 30/05/2012,CA RCVD 13/03/2012,PD IMPD 06/07/2012</v>
          </cell>
          <cell r="F261"/>
          <cell r="G261" t="b">
            <v>0</v>
          </cell>
          <cell r="H261"/>
          <cell r="I261">
            <v>40969</v>
          </cell>
          <cell r="L261" t="b">
            <v>0</v>
          </cell>
          <cell r="M261"/>
          <cell r="N261"/>
          <cell r="O261"/>
          <cell r="P261" t="str">
            <v>Annie Griffith</v>
          </cell>
          <cell r="Q261" t="str">
            <v>Workload Meeting 07/03/12</v>
          </cell>
          <cell r="R261" t="str">
            <v>Peter Bingham &amp; Steve Adcock</v>
          </cell>
          <cell r="S261" t="str">
            <v>Andy Simpson</v>
          </cell>
          <cell r="T261" t="str">
            <v>CR (internal)</v>
          </cell>
          <cell r="U261" t="str">
            <v>CLOSED</v>
          </cell>
          <cell r="V261" t="b">
            <v>0</v>
          </cell>
          <cell r="X261"/>
          <cell r="AD261"/>
          <cell r="AF261" t="str">
            <v>PNDG</v>
          </cell>
          <cell r="AG261">
            <v>40975</v>
          </cell>
          <cell r="AI261">
            <v>40981</v>
          </cell>
          <cell r="AJ261">
            <v>40981</v>
          </cell>
          <cell r="AK261">
            <v>40981</v>
          </cell>
          <cell r="AL261">
            <v>40981</v>
          </cell>
          <cell r="AM261">
            <v>40981</v>
          </cell>
          <cell r="AN261"/>
          <cell r="AR261"/>
          <cell r="AS261" t="str">
            <v>SENT</v>
          </cell>
          <cell r="AT261">
            <v>40981</v>
          </cell>
          <cell r="AU261">
            <v>40981</v>
          </cell>
          <cell r="AZ261"/>
          <cell r="BB261"/>
          <cell r="BC261" t="str">
            <v>RCVD</v>
          </cell>
          <cell r="BD261">
            <v>40981</v>
          </cell>
          <cell r="BE261" t="b">
            <v>0</v>
          </cell>
          <cell r="BF261">
            <v>7</v>
          </cell>
          <cell r="BH261">
            <v>41096</v>
          </cell>
          <cell r="BI261">
            <v>41096</v>
          </cell>
          <cell r="BJ261">
            <v>41670</v>
          </cell>
          <cell r="BM261" t="str">
            <v>IMPD</v>
          </cell>
          <cell r="BN261">
            <v>41096</v>
          </cell>
          <cell r="BO261" t="str">
            <v>29/07/15: CM Update from Andy S, All of these are linked to Q Projects and the PIA will be submitted to XEC on 8/07/14 and the board on 22/07/14.
25/06/15 Emailed received from Andy Simpson to confirm project closure. Status change to PA- CLSD.
24/06/14</v>
          </cell>
          <cell r="BQ261"/>
          <cell r="BS261"/>
          <cell r="BU261"/>
          <cell r="BW261"/>
          <cell r="BX261"/>
          <cell r="BZ261"/>
          <cell r="CA261"/>
          <cell r="CB261"/>
          <cell r="CC261"/>
          <cell r="CD261"/>
          <cell r="CE261"/>
          <cell r="CF261"/>
          <cell r="CG261" t="b">
            <v>0</v>
          </cell>
          <cell r="CH261"/>
          <cell r="CJ261" t="b">
            <v>0</v>
          </cell>
          <cell r="CK261" t="b">
            <v>0</v>
          </cell>
          <cell r="CL261" t="b">
            <v>0</v>
          </cell>
          <cell r="CM261"/>
          <cell r="CO261"/>
          <cell r="CP261"/>
          <cell r="CQ261" t="b">
            <v>0</v>
          </cell>
          <cell r="CR261" t="b">
            <v>0</v>
          </cell>
          <cell r="CS261"/>
          <cell r="CT261"/>
          <cell r="CU261"/>
          <cell r="CV261"/>
          <cell r="CW261"/>
          <cell r="CX261" t="b">
            <v>0</v>
          </cell>
          <cell r="CY261" t="b">
            <v>0</v>
          </cell>
          <cell r="CZ261" t="b">
            <v>0</v>
          </cell>
          <cell r="DA261" t="b">
            <v>0</v>
          </cell>
          <cell r="DB261"/>
          <cell r="DC261"/>
          <cell r="DD261"/>
          <cell r="DE261" t="b">
            <v>0</v>
          </cell>
          <cell r="DF261" t="b">
            <v>0</v>
          </cell>
        </row>
        <row r="262">
          <cell r="A262" t="str">
            <v>COR3908</v>
          </cell>
          <cell r="B262" t="str">
            <v>Upgrade/Migration of our existing CMS and Gemini Control-M Servers</v>
          </cell>
          <cell r="C262" t="str">
            <v>99. Change Cancelled</v>
          </cell>
          <cell r="D262">
            <v>42522</v>
          </cell>
          <cell r="E262" t="str">
            <v>CO-RCVD - 09/12/15
EQ-CLSD- 01/06/16</v>
          </cell>
          <cell r="F262" t="str">
            <v>Investigate the Upgrade/Migration of our existing CMS and Gemini Control-M Servers from  6.4 to 7.0 V. 
Investigate and migrate the Control-M Enterprise Manager to a new server.
Control-M version 6.4 has been out of support since December 2014. The Softwa</v>
          </cell>
          <cell r="G262" t="b">
            <v>0</v>
          </cell>
          <cell r="H262"/>
          <cell r="I262">
            <v>42345</v>
          </cell>
          <cell r="K262">
            <v>42460</v>
          </cell>
          <cell r="L262" t="b">
            <v>0</v>
          </cell>
          <cell r="M262"/>
          <cell r="N262"/>
          <cell r="O262"/>
          <cell r="P262" t="str">
            <v>Chris Fears</v>
          </cell>
          <cell r="Q262" t="str">
            <v>ICAF - 09/12/15
Pre-sanction-22/12/15</v>
          </cell>
          <cell r="R262" t="str">
            <v>Chris Fears</v>
          </cell>
          <cell r="S262" t="str">
            <v>Christina Mcarthur</v>
          </cell>
          <cell r="T262" t="str">
            <v>CR (internal)</v>
          </cell>
          <cell r="U262" t="str">
            <v>CLOSED</v>
          </cell>
          <cell r="V262" t="b">
            <v>0</v>
          </cell>
          <cell r="W262">
            <v>42522</v>
          </cell>
          <cell r="X262" t="str">
            <v>Christina Mcarthur</v>
          </cell>
          <cell r="AD262"/>
          <cell r="AF262"/>
          <cell r="AN262"/>
          <cell r="AR262"/>
          <cell r="AS262"/>
          <cell r="AZ262"/>
          <cell r="BB262"/>
          <cell r="BC262"/>
          <cell r="BE262" t="b">
            <v>0</v>
          </cell>
          <cell r="BF262">
            <v>7</v>
          </cell>
          <cell r="BM262"/>
          <cell r="BO262" t="str">
            <v xml:space="preserve">01/06/16: Confirmation to now close down this project as per the last planning meeting. The conclusion is to recommend that an upgrade of Enterprise Manager and Agent software is to be done after UKLP goes lives and is stable.  
A new Change will need to </v>
          </cell>
          <cell r="BQ262"/>
          <cell r="BS262"/>
          <cell r="BU262"/>
          <cell r="BW262"/>
          <cell r="BX262" t="str">
            <v>Medium</v>
          </cell>
          <cell r="BZ262"/>
          <cell r="CA262"/>
          <cell r="CB262"/>
          <cell r="CC262"/>
          <cell r="CD262"/>
          <cell r="CE262"/>
          <cell r="CF262"/>
          <cell r="CG262" t="b">
            <v>0</v>
          </cell>
          <cell r="CH262"/>
          <cell r="CJ262" t="b">
            <v>0</v>
          </cell>
          <cell r="CK262" t="b">
            <v>0</v>
          </cell>
          <cell r="CL262" t="b">
            <v>0</v>
          </cell>
          <cell r="CM262"/>
          <cell r="CO262"/>
          <cell r="CP262"/>
          <cell r="CQ262" t="b">
            <v>0</v>
          </cell>
          <cell r="CR262" t="b">
            <v>0</v>
          </cell>
          <cell r="CS262"/>
          <cell r="CT262"/>
          <cell r="CU262"/>
          <cell r="CV262"/>
          <cell r="CW262"/>
          <cell r="CX262" t="b">
            <v>0</v>
          </cell>
          <cell r="CY262" t="b">
            <v>0</v>
          </cell>
          <cell r="CZ262" t="b">
            <v>0</v>
          </cell>
          <cell r="DA262" t="b">
            <v>0</v>
          </cell>
          <cell r="DB262"/>
          <cell r="DC262"/>
          <cell r="DD262"/>
          <cell r="DE262" t="b">
            <v>0</v>
          </cell>
          <cell r="DF262" t="b">
            <v>0</v>
          </cell>
        </row>
        <row r="263">
          <cell r="A263" t="str">
            <v>4144</v>
          </cell>
          <cell r="B263" t="str">
            <v>iConversion</v>
          </cell>
          <cell r="C263" t="str">
            <v>99. Change Cancelled</v>
          </cell>
          <cell r="D263">
            <v>43042</v>
          </cell>
          <cell r="E263" t="str">
            <v>CO-RCVD 23/11/16
EQ-PNDG 01/12/16
PD-HOLD 03/03/17
PD-SENT 03/10/17
PD-POPD 27/10/17
PD-CLSD 03/11/17</v>
          </cell>
          <cell r="F263" t="str">
            <v>Change priority :
The desired migration is essential because JCAPS becomes unsupported in January 2017 and also the data centres hosting the Globalscape and BFTS servers will be decommissioned in the near future. The new solution must go live by end March</v>
          </cell>
          <cell r="G263" t="b">
            <v>0</v>
          </cell>
          <cell r="H263"/>
          <cell r="I263">
            <v>42691</v>
          </cell>
          <cell r="J263">
            <v>42705</v>
          </cell>
          <cell r="L263" t="b">
            <v>0</v>
          </cell>
          <cell r="M263" t="str">
            <v>NNW</v>
          </cell>
          <cell r="N263" t="str">
            <v>NGT</v>
          </cell>
          <cell r="O263" t="str">
            <v>Beverley Viney</v>
          </cell>
          <cell r="P263" t="str">
            <v>Nicola Patmore</v>
          </cell>
          <cell r="Q263" t="str">
            <v>ICAF - 23/11/16</v>
          </cell>
          <cell r="R263"/>
          <cell r="S263" t="str">
            <v>Nicola Patmore</v>
          </cell>
          <cell r="T263" t="str">
            <v>CP</v>
          </cell>
          <cell r="U263" t="str">
            <v>CLOSED</v>
          </cell>
          <cell r="V263" t="b">
            <v>1</v>
          </cell>
          <cell r="X263" t="str">
            <v>Nicola Walton</v>
          </cell>
          <cell r="Y263">
            <v>42716</v>
          </cell>
          <cell r="AD263"/>
          <cell r="AF263" t="str">
            <v>PNDG</v>
          </cell>
          <cell r="AG263">
            <v>42716</v>
          </cell>
          <cell r="AN263"/>
          <cell r="AR263"/>
          <cell r="AS263"/>
          <cell r="AZ263"/>
          <cell r="BB263"/>
          <cell r="BC263"/>
          <cell r="BE263" t="b">
            <v>0</v>
          </cell>
          <cell r="BF263">
            <v>5</v>
          </cell>
          <cell r="BK263">
            <v>43011</v>
          </cell>
          <cell r="BM263" t="str">
            <v>CLSD</v>
          </cell>
          <cell r="BN263">
            <v>43035</v>
          </cell>
          <cell r="BO263" t="str">
            <v>29/11/2017 AC Project can be closed since the work would be covered under the Xoserve separation programme instead. 
03/11/2017 DC email from IB confirming there is no outstanding document for this project.
27/10/2017 DC Checked minutes of ChMC meeting an</v>
          </cell>
          <cell r="BQ263"/>
          <cell r="BS263"/>
          <cell r="BU263"/>
          <cell r="BW263"/>
          <cell r="BX263" t="str">
            <v>Medium</v>
          </cell>
          <cell r="BZ263"/>
          <cell r="CA263" t="str">
            <v>T &amp; SS</v>
          </cell>
          <cell r="CB263"/>
          <cell r="CC263"/>
          <cell r="CD263"/>
          <cell r="CE263"/>
          <cell r="CF263"/>
          <cell r="CG263" t="b">
            <v>0</v>
          </cell>
          <cell r="CH263"/>
          <cell r="CJ263" t="b">
            <v>0</v>
          </cell>
          <cell r="CK263" t="b">
            <v>0</v>
          </cell>
          <cell r="CL263" t="b">
            <v>0</v>
          </cell>
          <cell r="CM263"/>
          <cell r="CO263"/>
          <cell r="CP263"/>
          <cell r="CQ263" t="b">
            <v>0</v>
          </cell>
          <cell r="CR263" t="b">
            <v>0</v>
          </cell>
          <cell r="CS263"/>
          <cell r="CT263"/>
          <cell r="CU263"/>
          <cell r="CV263"/>
          <cell r="CW263"/>
          <cell r="CX263" t="b">
            <v>0</v>
          </cell>
          <cell r="CY263" t="b">
            <v>0</v>
          </cell>
          <cell r="CZ263" t="b">
            <v>0</v>
          </cell>
          <cell r="DA263" t="b">
            <v>0</v>
          </cell>
          <cell r="DB263"/>
          <cell r="DC263"/>
          <cell r="DD263"/>
          <cell r="DE263" t="b">
            <v>0</v>
          </cell>
          <cell r="DF263" t="b">
            <v>0</v>
          </cell>
        </row>
        <row r="264">
          <cell r="A264" t="str">
            <v>4152</v>
          </cell>
          <cell r="B264" t="str">
            <v>SGN IX Configuration Requirements</v>
          </cell>
          <cell r="C264" t="str">
            <v>100. Change Completed</v>
          </cell>
          <cell r="D264">
            <v>42741</v>
          </cell>
          <cell r="E264" t="str">
            <v>CO-RCVD - 30/11/16
BE-PNDG - 07/12/16
BE-PROD 13/12/16
BE-SENT 22/12/16
CA-RCVD 23/12/16
PD-PROD 23/12/16
PD-POPD 06/01/17
Moved from PD-POPD to 12. CCR/Internal Closedown Docs in Progress 08/11/2017.100. Change Completed</v>
          </cell>
          <cell r="F264" t="str">
            <v>Change priority : 
High priority 
Change driver / origin: 
UK Link implementation 
Change overview: 
Undertake IX Gateway configuration by Vodafone</v>
          </cell>
          <cell r="G264" t="b">
            <v>0</v>
          </cell>
          <cell r="H264" t="str">
            <v>COR3939</v>
          </cell>
          <cell r="I264">
            <v>42703</v>
          </cell>
          <cell r="K264">
            <v>36558</v>
          </cell>
          <cell r="L264" t="b">
            <v>0</v>
          </cell>
          <cell r="M264" t="str">
            <v>NNW</v>
          </cell>
          <cell r="N264" t="str">
            <v>SGN</v>
          </cell>
          <cell r="O264" t="str">
            <v>Hilary Chapman</v>
          </cell>
          <cell r="P264" t="str">
            <v>Hilary Chapman</v>
          </cell>
          <cell r="Q264" t="str">
            <v>ICAF 30/11/16</v>
          </cell>
          <cell r="R264"/>
          <cell r="S264" t="str">
            <v>Lorraine Cave</v>
          </cell>
          <cell r="T264" t="str">
            <v>CP</v>
          </cell>
          <cell r="U264" t="str">
            <v>COMPLETE</v>
          </cell>
          <cell r="V264" t="b">
            <v>0</v>
          </cell>
          <cell r="W264">
            <v>43089</v>
          </cell>
          <cell r="X264" t="str">
            <v>Charlie Hayley</v>
          </cell>
          <cell r="AD264"/>
          <cell r="AF264"/>
          <cell r="AI264">
            <v>42717</v>
          </cell>
          <cell r="AJ264">
            <v>42717</v>
          </cell>
          <cell r="AK264">
            <v>43091</v>
          </cell>
          <cell r="AM264">
            <v>42726</v>
          </cell>
          <cell r="AN264" t="str">
            <v>Pre Sanction via email</v>
          </cell>
          <cell r="AO264">
            <v>42816</v>
          </cell>
          <cell r="AP264">
            <v>1542</v>
          </cell>
          <cell r="AR264"/>
          <cell r="AS264" t="str">
            <v>SENT</v>
          </cell>
          <cell r="AT264">
            <v>42726</v>
          </cell>
          <cell r="AU264">
            <v>42727</v>
          </cell>
          <cell r="AZ264"/>
          <cell r="BB264"/>
          <cell r="BC264"/>
          <cell r="BE264" t="b">
            <v>0</v>
          </cell>
          <cell r="BF264">
            <v>5</v>
          </cell>
          <cell r="BH264">
            <v>36558</v>
          </cell>
          <cell r="BM264"/>
          <cell r="BO264" t="str">
            <v>20/12/2017 DC Ian Bevan sent an email confirming that all documentation for this project is now completed.  I have closed the project and emailed the project team.
27/09/17 DC Email to MP re setting up a meeting to go through closing project down 
08/08/</v>
          </cell>
          <cell r="BQ264"/>
          <cell r="BS264"/>
          <cell r="BU264"/>
          <cell r="BW264"/>
          <cell r="BX264" t="str">
            <v>Low</v>
          </cell>
          <cell r="BZ264"/>
          <cell r="CA264" t="str">
            <v>T &amp; SS</v>
          </cell>
          <cell r="CB264"/>
          <cell r="CC264" t="str">
            <v>Project Delivery</v>
          </cell>
          <cell r="CD264" t="str">
            <v>Other</v>
          </cell>
          <cell r="CE264" t="str">
            <v>Other</v>
          </cell>
          <cell r="CF264" t="str">
            <v>0-30days</v>
          </cell>
          <cell r="CG264" t="b">
            <v>0</v>
          </cell>
          <cell r="CH264"/>
          <cell r="CJ264" t="b">
            <v>0</v>
          </cell>
          <cell r="CK264" t="b">
            <v>0</v>
          </cell>
          <cell r="CL264" t="b">
            <v>0</v>
          </cell>
          <cell r="CM264"/>
          <cell r="CO264"/>
          <cell r="CP264"/>
          <cell r="CQ264" t="b">
            <v>0</v>
          </cell>
          <cell r="CR264" t="b">
            <v>0</v>
          </cell>
          <cell r="CS264" t="str">
            <v>No</v>
          </cell>
          <cell r="CT264"/>
          <cell r="CU264"/>
          <cell r="CV264"/>
          <cell r="CW264"/>
          <cell r="CX264" t="b">
            <v>0</v>
          </cell>
          <cell r="CY264" t="b">
            <v>0</v>
          </cell>
          <cell r="CZ264" t="b">
            <v>0</v>
          </cell>
          <cell r="DA264" t="b">
            <v>0</v>
          </cell>
          <cell r="DB264"/>
          <cell r="DC264"/>
          <cell r="DD264"/>
          <cell r="DE264" t="b">
            <v>0</v>
          </cell>
          <cell r="DF264" t="b">
            <v>0</v>
          </cell>
        </row>
        <row r="265">
          <cell r="A265" t="str">
            <v>COR4148</v>
          </cell>
          <cell r="B265" t="str">
            <v>EU Interfaces Simulator (EUSIM)</v>
          </cell>
          <cell r="C265" t="str">
            <v>100. Change Completed</v>
          </cell>
          <cell r="D265">
            <v>42902</v>
          </cell>
          <cell r="E265" t="str">
            <v>CO-RCVD 07/12/2016
PD-PROD 11/04/2017
PD-POPD 25/05/2017
PD-CLSD 16/06/2017</v>
          </cell>
          <cell r="F265" t="str">
            <v>The Gemini EU Phase 2 project introduced an interface between Gemini and PRISMA, subsequent projects have involved significant testing of this interface. Current planned projects also include changes to this interface and associated testing activities</v>
          </cell>
          <cell r="G265" t="b">
            <v>0</v>
          </cell>
          <cell r="H265" t="str">
            <v>COR4073</v>
          </cell>
          <cell r="I265">
            <v>42699</v>
          </cell>
          <cell r="L265" t="b">
            <v>0</v>
          </cell>
          <cell r="M265"/>
          <cell r="N265"/>
          <cell r="O265"/>
          <cell r="P265" t="str">
            <v>Julie Horbury</v>
          </cell>
          <cell r="Q265" t="str">
            <v>ICAF 30/11/16
BUS case - Pre-sanction 06/12/16
Start Up/PAT Tool approved via email 23/12/16</v>
          </cell>
          <cell r="R265"/>
          <cell r="S265" t="str">
            <v>Nicola Patmore</v>
          </cell>
          <cell r="T265" t="str">
            <v>CR (internal)</v>
          </cell>
          <cell r="U265" t="str">
            <v>COMPLETE</v>
          </cell>
          <cell r="V265" t="b">
            <v>0</v>
          </cell>
          <cell r="X265" t="str">
            <v>Julie Horbury</v>
          </cell>
          <cell r="AD265"/>
          <cell r="AF265"/>
          <cell r="AN265"/>
          <cell r="AR265"/>
          <cell r="AS265"/>
          <cell r="AZ265"/>
          <cell r="BB265"/>
          <cell r="BC265"/>
          <cell r="BE265" t="b">
            <v>0</v>
          </cell>
          <cell r="BF265">
            <v>6</v>
          </cell>
          <cell r="BI265">
            <v>42796</v>
          </cell>
          <cell r="BJ265">
            <v>42863</v>
          </cell>
          <cell r="BK265">
            <v>42864</v>
          </cell>
          <cell r="BM265"/>
          <cell r="BO265" t="str">
            <v>16/06/17 DC project completed and docs checked.
09/05/17 DC We have had closedown documentation from the project team.  This project can now be changed to PD POPD.
24/04/2017 DC email from ME to confirm new closedown date. 
11/04/17 DC Email update from M</v>
          </cell>
          <cell r="BQ265"/>
          <cell r="BS265"/>
          <cell r="BU265"/>
          <cell r="BW265"/>
          <cell r="BX265" t="str">
            <v>Low</v>
          </cell>
          <cell r="BZ265"/>
          <cell r="CA265"/>
          <cell r="CB265"/>
          <cell r="CC265"/>
          <cell r="CD265"/>
          <cell r="CE265"/>
          <cell r="CF265"/>
          <cell r="CG265" t="b">
            <v>0</v>
          </cell>
          <cell r="CH265"/>
          <cell r="CJ265" t="b">
            <v>0</v>
          </cell>
          <cell r="CK265" t="b">
            <v>0</v>
          </cell>
          <cell r="CL265" t="b">
            <v>0</v>
          </cell>
          <cell r="CM265"/>
          <cell r="CO265"/>
          <cell r="CP265"/>
          <cell r="CQ265" t="b">
            <v>0</v>
          </cell>
          <cell r="CR265" t="b">
            <v>0</v>
          </cell>
          <cell r="CS265"/>
          <cell r="CT265"/>
          <cell r="CU265"/>
          <cell r="CV265"/>
          <cell r="CW265"/>
          <cell r="CX265" t="b">
            <v>0</v>
          </cell>
          <cell r="CY265" t="b">
            <v>0</v>
          </cell>
          <cell r="CZ265" t="b">
            <v>0</v>
          </cell>
          <cell r="DA265" t="b">
            <v>0</v>
          </cell>
          <cell r="DB265"/>
          <cell r="DC265"/>
          <cell r="DD265"/>
          <cell r="DE265" t="b">
            <v>0</v>
          </cell>
          <cell r="DF265" t="b">
            <v>0</v>
          </cell>
        </row>
        <row r="266">
          <cell r="A266" t="str">
            <v>COR0970a</v>
          </cell>
          <cell r="B266" t="str">
            <v>Revised DN Interruption Requirements</v>
          </cell>
          <cell r="C266" t="str">
            <v>99. Change Cancelled</v>
          </cell>
          <cell r="D266">
            <v>40787</v>
          </cell>
          <cell r="E266" t="str">
            <v>CO RCVD 20/05/2011,BE SENT 02/08/2011,CA RCVD 17/08/2011,SN PNDG 17/08/2011,SN PROD 17/08/2011,SN SENT 01/09/2011,SN CLSD 01/09/2011,CO RCVD 20/05/2011,SN CLSD 01/09/2011</v>
          </cell>
          <cell r="F266" t="str">
            <v>This line has been created in the Tracking Sheet to manage the submission of the revised BER in relation to this change. Once this line has reached PD-PROD status, this line will close down &amp; tracking will revert back to the original line.</v>
          </cell>
          <cell r="G266" t="b">
            <v>1</v>
          </cell>
          <cell r="H266" t="str">
            <v>COR970</v>
          </cell>
          <cell r="I266">
            <v>40683</v>
          </cell>
          <cell r="L266" t="b">
            <v>0</v>
          </cell>
          <cell r="M266" t="str">
            <v>ADN</v>
          </cell>
          <cell r="N266"/>
          <cell r="O266" t="str">
            <v>Alan Raper</v>
          </cell>
          <cell r="P266" t="str">
            <v>Alan Raper</v>
          </cell>
          <cell r="Q266" t="str">
            <v>Workload Meeting 09/03/11</v>
          </cell>
          <cell r="R266" t="str">
            <v>Alison Jennings</v>
          </cell>
          <cell r="S266" t="str">
            <v>Dave Turpin</v>
          </cell>
          <cell r="T266" t="str">
            <v>CO</v>
          </cell>
          <cell r="U266" t="str">
            <v>CLOSED</v>
          </cell>
          <cell r="V266" t="b">
            <v>1</v>
          </cell>
          <cell r="X266" t="str">
            <v>Julie Smart</v>
          </cell>
          <cell r="AD266"/>
          <cell r="AF266"/>
          <cell r="AN266" t="str">
            <v>Manually approved by all parties on 02/08/11</v>
          </cell>
          <cell r="AO266">
            <v>40760</v>
          </cell>
          <cell r="AP266">
            <v>332027</v>
          </cell>
          <cell r="AR266"/>
          <cell r="AS266" t="str">
            <v>SENT</v>
          </cell>
          <cell r="AT266">
            <v>40757</v>
          </cell>
          <cell r="AU266">
            <v>40772</v>
          </cell>
          <cell r="AV266">
            <v>40787</v>
          </cell>
          <cell r="AW266">
            <v>40787</v>
          </cell>
          <cell r="AX266">
            <v>40787</v>
          </cell>
          <cell r="AY266">
            <v>40787</v>
          </cell>
          <cell r="AZ266" t="str">
            <v>Dave Turpin</v>
          </cell>
          <cell r="BA266">
            <v>40787</v>
          </cell>
          <cell r="BB266"/>
          <cell r="BC266" t="str">
            <v>CLSD</v>
          </cell>
          <cell r="BD266">
            <v>40787</v>
          </cell>
          <cell r="BE266" t="b">
            <v>0</v>
          </cell>
          <cell r="BF266">
            <v>3</v>
          </cell>
          <cell r="BG266">
            <v>40637</v>
          </cell>
          <cell r="BM266"/>
          <cell r="BO266" t="str">
            <v>08/09/11 AK - Discussed at Workload Meeting on 07/09/11. Dave Turpin wrote to the DN's advising that, following the approval (CA) of the revised costs for DNI, there is no specific change of scope that would require a further Scope Notification to be sent</v>
          </cell>
          <cell r="BQ266"/>
          <cell r="BS266"/>
          <cell r="BU266"/>
          <cell r="BW266"/>
          <cell r="BX266"/>
          <cell r="BZ266"/>
          <cell r="CA266"/>
          <cell r="CB266"/>
          <cell r="CC266"/>
          <cell r="CD266"/>
          <cell r="CE266"/>
          <cell r="CF266"/>
          <cell r="CG266" t="b">
            <v>0</v>
          </cell>
          <cell r="CH266"/>
          <cell r="CJ266" t="b">
            <v>0</v>
          </cell>
          <cell r="CK266" t="b">
            <v>0</v>
          </cell>
          <cell r="CL266" t="b">
            <v>0</v>
          </cell>
          <cell r="CM266"/>
          <cell r="CO266"/>
          <cell r="CP266"/>
          <cell r="CQ266" t="b">
            <v>0</v>
          </cell>
          <cell r="CR266" t="b">
            <v>0</v>
          </cell>
          <cell r="CS266"/>
          <cell r="CT266"/>
          <cell r="CU266"/>
          <cell r="CV266"/>
          <cell r="CW266"/>
          <cell r="CX266" t="b">
            <v>0</v>
          </cell>
          <cell r="CY266" t="b">
            <v>0</v>
          </cell>
          <cell r="CZ266" t="b">
            <v>0</v>
          </cell>
          <cell r="DA266" t="b">
            <v>0</v>
          </cell>
          <cell r="DB266"/>
          <cell r="DC266"/>
          <cell r="DD266"/>
          <cell r="DE266" t="b">
            <v>0</v>
          </cell>
          <cell r="DF266" t="b">
            <v>0</v>
          </cell>
        </row>
        <row r="267">
          <cell r="A267" t="str">
            <v>4614</v>
          </cell>
          <cell r="B267" t="str">
            <v>Feasibility of receipt and processing of forecast weather data at 8am on D-1 for use in first run of NDM Nominations</v>
          </cell>
          <cell r="C267" t="str">
            <v>2.2. Awaiting ME/BICC HLE Quote</v>
          </cell>
          <cell r="D267">
            <v>43159</v>
          </cell>
          <cell r="E267" t="str">
            <v>1. Awaiting ICAF Assignment
2.2. Awaiting ME/BICC HLE Quote</v>
          </cell>
          <cell r="F267" t="str">
            <v>WHAT: Shippers, specifically at Demand Estimation Sub-Committee, have queried why the first run of NDM Gas Nominations at 11:00 on D-1 (notification to Shippers by 12:00) is always based on inaccurate weather data, and therefore produces imprecise estimat</v>
          </cell>
          <cell r="G267" t="b">
            <v>0</v>
          </cell>
          <cell r="H267"/>
          <cell r="I267">
            <v>43153</v>
          </cell>
          <cell r="K267">
            <v>43220</v>
          </cell>
          <cell r="L267" t="b">
            <v>0</v>
          </cell>
          <cell r="M267"/>
          <cell r="N267"/>
          <cell r="O267"/>
          <cell r="P267" t="str">
            <v>Fiona Cottam</v>
          </cell>
          <cell r="Q267"/>
          <cell r="R267" t="str">
            <v>Fiona Cottam</v>
          </cell>
          <cell r="S267" t="str">
            <v>Donna Johnson</v>
          </cell>
          <cell r="T267" t="str">
            <v>CR (Internal)</v>
          </cell>
          <cell r="U267" t="str">
            <v>LIVE</v>
          </cell>
          <cell r="V267" t="b">
            <v>0</v>
          </cell>
          <cell r="X267"/>
          <cell r="AD267"/>
          <cell r="AF267"/>
          <cell r="AN267"/>
          <cell r="AR267"/>
          <cell r="AS267"/>
          <cell r="AZ267"/>
          <cell r="BB267"/>
          <cell r="BC267"/>
          <cell r="BE267" t="b">
            <v>0</v>
          </cell>
          <cell r="BH267">
            <v>43220</v>
          </cell>
          <cell r="BM267"/>
          <cell r="BO267" t="str">
            <v>06/04/18 AC - HLE pending internal approval. 
29/03/18 Julie B - HLE on track.
23/03/18 AC- Requirements gathering done yesterday. 
16/03/18 AC- HLE to start 21st March. 
09/03/18 AC- HLE yet to start. 
09/03/2018 DC HLE forecast date had been change</v>
          </cell>
          <cell r="BQ267"/>
          <cell r="BS267"/>
          <cell r="BU267"/>
          <cell r="BW267"/>
          <cell r="BX267"/>
          <cell r="BZ267"/>
          <cell r="CA267" t="str">
            <v>Other</v>
          </cell>
          <cell r="CB267" t="str">
            <v>XO3664</v>
          </cell>
          <cell r="CC267" t="str">
            <v>ME</v>
          </cell>
          <cell r="CD267" t="str">
            <v>ISU</v>
          </cell>
          <cell r="CE267" t="str">
            <v>Other</v>
          </cell>
          <cell r="CF267" t="str">
            <v>0-30 days</v>
          </cell>
          <cell r="CG267" t="b">
            <v>0</v>
          </cell>
          <cell r="CH267"/>
          <cell r="CJ267" t="b">
            <v>0</v>
          </cell>
          <cell r="CK267" t="b">
            <v>0</v>
          </cell>
          <cell r="CL267" t="b">
            <v>0</v>
          </cell>
          <cell r="CM267"/>
          <cell r="CN267">
            <v>0</v>
          </cell>
          <cell r="CO267"/>
          <cell r="CP267"/>
          <cell r="CQ267" t="b">
            <v>0</v>
          </cell>
          <cell r="CR267" t="b">
            <v>0</v>
          </cell>
          <cell r="CS267"/>
          <cell r="CT267"/>
          <cell r="CU267"/>
          <cell r="CV267" t="str">
            <v>Xoserve Internal CR (business improvement initiative)</v>
          </cell>
          <cell r="CW267" t="str">
            <v>All UK Gas Market Participants</v>
          </cell>
          <cell r="CX267" t="b">
            <v>1</v>
          </cell>
          <cell r="CY267" t="b">
            <v>0</v>
          </cell>
          <cell r="CZ267" t="b">
            <v>0</v>
          </cell>
          <cell r="DA267" t="b">
            <v>0</v>
          </cell>
          <cell r="DB267" t="str">
            <v>Service Area 23: Internal</v>
          </cell>
          <cell r="DC267" t="str">
            <v>One</v>
          </cell>
          <cell r="DD267" t="str">
            <v>Medium</v>
          </cell>
          <cell r="DE267" t="b">
            <v>0</v>
          </cell>
          <cell r="DF267" t="b">
            <v>0</v>
          </cell>
        </row>
        <row r="268">
          <cell r="A268" t="str">
            <v>4615</v>
          </cell>
          <cell r="B268" t="str">
            <v>Measurement of history for all NTS Entry and Exit points</v>
          </cell>
          <cell r="C268" t="str">
            <v>11. Change In Delivery</v>
          </cell>
          <cell r="D268">
            <v>43160</v>
          </cell>
          <cell r="E268" t="str">
            <v>1. Awaiting ICAF Assignment
2.1. Start-Up Approach In Progress
11. Change In Delivery</v>
          </cell>
          <cell r="F268" t="str">
            <v xml:space="preserve">Can the data be provided using GCS the GCS naming conventions for the NTS Entry and Exit Points (including the DN transfer and bio methane data)?
Data to be provided in excel
Date Range TBC 
Measurement for each NTS Entry and Exit Point
All data required </v>
          </cell>
          <cell r="G268" t="b">
            <v>0</v>
          </cell>
          <cell r="H268"/>
          <cell r="I268">
            <v>43153</v>
          </cell>
          <cell r="K268">
            <v>43220</v>
          </cell>
          <cell r="L268" t="b">
            <v>0</v>
          </cell>
          <cell r="M268"/>
          <cell r="N268"/>
          <cell r="O268"/>
          <cell r="P268" t="str">
            <v>Greg Causon</v>
          </cell>
          <cell r="Q268"/>
          <cell r="R268" t="str">
            <v>Emma Smith</v>
          </cell>
          <cell r="S268" t="str">
            <v>Harfan Ahmed</v>
          </cell>
          <cell r="T268" t="str">
            <v>CR (ASR)</v>
          </cell>
          <cell r="U268" t="str">
            <v>LIVE</v>
          </cell>
          <cell r="V268" t="b">
            <v>0</v>
          </cell>
          <cell r="X268"/>
          <cell r="AD268"/>
          <cell r="AF268"/>
          <cell r="AN268"/>
          <cell r="AR268"/>
          <cell r="AS268"/>
          <cell r="AZ268"/>
          <cell r="BB268"/>
          <cell r="BC268"/>
          <cell r="BE268" t="b">
            <v>0</v>
          </cell>
          <cell r="BH268">
            <v>43220</v>
          </cell>
          <cell r="BM268"/>
          <cell r="BO268" t="str">
            <v>06/04/18 AC- still on track 
23/03/18 AC- still on track
16/03/18 AC- still on track 
09/03/18 AC- Still on track 
28/02/2018 DC  This change was assigned to Data Platform and BICC are to delivery the change.
22/02/2018 DC ASR Change subnmitted for ICAF n</v>
          </cell>
          <cell r="BQ268"/>
          <cell r="BS268"/>
          <cell r="BU268"/>
          <cell r="BW268"/>
          <cell r="BX268"/>
          <cell r="BY268">
            <v>0</v>
          </cell>
          <cell r="BZ268"/>
          <cell r="CA268" t="str">
            <v>Data Office</v>
          </cell>
          <cell r="CB268"/>
          <cell r="CC268" t="str">
            <v>Project Delivery</v>
          </cell>
          <cell r="CD268" t="str">
            <v>BW</v>
          </cell>
          <cell r="CE268"/>
          <cell r="CF268" t="str">
            <v>0-30 days</v>
          </cell>
          <cell r="CG268" t="b">
            <v>0</v>
          </cell>
          <cell r="CH268"/>
          <cell r="CJ268" t="b">
            <v>0</v>
          </cell>
          <cell r="CK268" t="b">
            <v>0</v>
          </cell>
          <cell r="CL268" t="b">
            <v>0</v>
          </cell>
          <cell r="CM268"/>
          <cell r="CN268">
            <v>0</v>
          </cell>
          <cell r="CO268"/>
          <cell r="CP268"/>
          <cell r="CQ268" t="b">
            <v>0</v>
          </cell>
          <cell r="CR268" t="b">
            <v>0</v>
          </cell>
          <cell r="CS268"/>
          <cell r="CT268"/>
          <cell r="CU268"/>
          <cell r="CV268" t="str">
            <v>Additional or 3rd Party Service Request</v>
          </cell>
          <cell r="CW268" t="str">
            <v>One Market Group</v>
          </cell>
          <cell r="CX268" t="b">
            <v>0</v>
          </cell>
          <cell r="CY268" t="b">
            <v>1</v>
          </cell>
          <cell r="CZ268" t="b">
            <v>0</v>
          </cell>
          <cell r="DA268" t="b">
            <v>0</v>
          </cell>
          <cell r="DB268" t="str">
            <v>Service Area 24: Additional Service Request or Third Party Request</v>
          </cell>
          <cell r="DC268" t="str">
            <v>One</v>
          </cell>
          <cell r="DD268" t="str">
            <v>Medium</v>
          </cell>
          <cell r="DE268" t="b">
            <v>0</v>
          </cell>
          <cell r="DF268" t="b">
            <v>0</v>
          </cell>
        </row>
        <row r="269">
          <cell r="A269" t="str">
            <v>COR0984</v>
          </cell>
          <cell r="B269" t="str">
            <v>Gemini Re-Platforming (formally Gemini Refresh)</v>
          </cell>
          <cell r="C269" t="str">
            <v>100. Change Completed</v>
          </cell>
          <cell r="D269">
            <v>42009</v>
          </cell>
          <cell r="E269" t="str">
            <v xml:space="preserve">CO RCVD 03/02/2009
EQ PNDG 11/03/2009
EQ PROD 03/02/2009
EQ SENT 03/02/2009
BE RCVD 03/02/2009
BE PNDG 03/02/2009
BE PROD 03/02/2009
BE SENT 16/07/2010
CA RCVD 09/09/2011
SN PNDG 09/09/2011
SN PROD 09/09/2011
SN SENT 23/09/2011
PD PROD 23/09/2011
EQ SENT </v>
          </cell>
          <cell r="F269" t="str">
            <v>The objective is to deliver a strategic route map proposal that details the steps that need to be taken to manage the transformation of the Gemini System according to Xoserve's aspirations, business drivers &amp; attitude towards risk.</v>
          </cell>
          <cell r="G269" t="b">
            <v>0</v>
          </cell>
          <cell r="H269"/>
          <cell r="I269">
            <v>39847</v>
          </cell>
          <cell r="J269">
            <v>39897</v>
          </cell>
          <cell r="L269" t="b">
            <v>0</v>
          </cell>
          <cell r="M269" t="str">
            <v>TNO</v>
          </cell>
          <cell r="N269"/>
          <cell r="O269" t="str">
            <v>Sean McGoldrick</v>
          </cell>
          <cell r="P269" t="str">
            <v>Andy Earnshaw</v>
          </cell>
          <cell r="Q269" t="str">
            <v>Workload Meeting 11/03/09</v>
          </cell>
          <cell r="R269" t="str">
            <v>Tricia Moody / Nigel Humphrey (NGT)</v>
          </cell>
          <cell r="S269" t="str">
            <v>Dene Williams</v>
          </cell>
          <cell r="T269" t="str">
            <v>CR (internal)</v>
          </cell>
          <cell r="U269" t="str">
            <v>COMPLETE</v>
          </cell>
          <cell r="V269" t="b">
            <v>1</v>
          </cell>
          <cell r="W269">
            <v>42009</v>
          </cell>
          <cell r="X269" t="str">
            <v>Alison Kane</v>
          </cell>
          <cell r="Y269">
            <v>39847</v>
          </cell>
          <cell r="Z269">
            <v>39847</v>
          </cell>
          <cell r="AA269">
            <v>39847</v>
          </cell>
          <cell r="AB269">
            <v>39847</v>
          </cell>
          <cell r="AD269"/>
          <cell r="AF269" t="str">
            <v>SENT</v>
          </cell>
          <cell r="AG269">
            <v>39847</v>
          </cell>
          <cell r="AH269">
            <v>40044</v>
          </cell>
          <cell r="AI269">
            <v>40059</v>
          </cell>
          <cell r="AJ269">
            <v>40059</v>
          </cell>
          <cell r="AK269">
            <v>40378</v>
          </cell>
          <cell r="AL269">
            <v>40378</v>
          </cell>
          <cell r="AM269">
            <v>40375</v>
          </cell>
          <cell r="AN269" t="str">
            <v>XM2 Review Meeting 13/07/10</v>
          </cell>
          <cell r="AO269">
            <v>40404</v>
          </cell>
          <cell r="AP269">
            <v>12294076</v>
          </cell>
          <cell r="AR269"/>
          <cell r="AS269" t="str">
            <v>SENT</v>
          </cell>
          <cell r="AT269">
            <v>40375</v>
          </cell>
          <cell r="AU269">
            <v>40795</v>
          </cell>
          <cell r="AV269">
            <v>40809</v>
          </cell>
          <cell r="AW269">
            <v>40809</v>
          </cell>
          <cell r="AX269">
            <v>40809</v>
          </cell>
          <cell r="AY269">
            <v>40809</v>
          </cell>
          <cell r="AZ269" t="str">
            <v>Lee Foster</v>
          </cell>
          <cell r="BA269">
            <v>40809</v>
          </cell>
          <cell r="BB269" t="str">
            <v>2 years</v>
          </cell>
          <cell r="BC269" t="str">
            <v>SENT</v>
          </cell>
          <cell r="BD269">
            <v>40809</v>
          </cell>
          <cell r="BE269" t="b">
            <v>0</v>
          </cell>
          <cell r="BF269">
            <v>5</v>
          </cell>
          <cell r="BG269">
            <v>40817</v>
          </cell>
          <cell r="BH269">
            <v>41413</v>
          </cell>
          <cell r="BI269">
            <v>41434</v>
          </cell>
          <cell r="BJ269">
            <v>41971</v>
          </cell>
          <cell r="BK269">
            <v>41992</v>
          </cell>
          <cell r="BM269" t="str">
            <v>CLSD</v>
          </cell>
          <cell r="BN269">
            <v>42009</v>
          </cell>
          <cell r="BO269" t="str">
            <v>30/09/14 KB - CCN due date moved from 30/09/14 to 31/10/14 per Lync message from Alison Kane. 
31/03/14 KB - CCN due date moved from 31/03/14 to 30/04/14 per email from Alison Kane. 
04/02/14 KB - CCN due date moved from 24/01/14 to 31/03/14 per PCC chang</v>
          </cell>
          <cell r="BQ269"/>
          <cell r="BS269"/>
          <cell r="BU269"/>
          <cell r="BW269"/>
          <cell r="BX269"/>
          <cell r="BZ269"/>
          <cell r="CA269"/>
          <cell r="CB269"/>
          <cell r="CC269"/>
          <cell r="CD269"/>
          <cell r="CE269"/>
          <cell r="CF269"/>
          <cell r="CG269" t="b">
            <v>0</v>
          </cell>
          <cell r="CH269"/>
          <cell r="CJ269" t="b">
            <v>0</v>
          </cell>
          <cell r="CK269" t="b">
            <v>0</v>
          </cell>
          <cell r="CL269" t="b">
            <v>0</v>
          </cell>
          <cell r="CM269"/>
          <cell r="CO269"/>
          <cell r="CP269"/>
          <cell r="CQ269" t="b">
            <v>0</v>
          </cell>
          <cell r="CR269" t="b">
            <v>0</v>
          </cell>
          <cell r="CS269"/>
          <cell r="CT269"/>
          <cell r="CU269"/>
          <cell r="CV269"/>
          <cell r="CW269"/>
          <cell r="CX269" t="b">
            <v>0</v>
          </cell>
          <cell r="CY269" t="b">
            <v>0</v>
          </cell>
          <cell r="CZ269" t="b">
            <v>0</v>
          </cell>
          <cell r="DA269" t="b">
            <v>0</v>
          </cell>
          <cell r="DB269"/>
          <cell r="DC269"/>
          <cell r="DD269"/>
          <cell r="DE269" t="b">
            <v>0</v>
          </cell>
          <cell r="DF269" t="b">
            <v>0</v>
          </cell>
        </row>
        <row r="270">
          <cell r="A270" t="str">
            <v>COR3312</v>
          </cell>
          <cell r="B270" t="str">
            <v>COR3312 - SCR Modification Proposal – Revision to the Gas Deficit Emergency cashout arrangements</v>
          </cell>
          <cell r="C270" t="str">
            <v>100. Change Completed</v>
          </cell>
          <cell r="D270">
            <v>42409</v>
          </cell>
          <cell r="E270" t="str">
            <v>CO-RCVD 30/01/2014
EQ PROD 10/02/2014
EQ-SENT 31/03/2014
BE-RCVD 05/06/2014
BE-PROD 05/06/2014
BE-SENT 08/10/2014
CA-RCVD 05/11/2014
SN-PROD 05/11/2014
SN-SENT 07/11/2014
PD-PROD 07/11/2014
SN-SENT 21/11/2014
SN-SENT 24/11/14
PD-SENT 08/01/2016
PD-SENT 20</v>
          </cell>
          <cell r="F270" t="str">
            <v>This Change Order has been raised following the publication on 23rd July 2013 of Ofgem’s Proposed Final Decision for the Gas Significant Code Review (SCR) and workshop minutes held on 28th November 2013, which includes changes to the Gas Deficit Emergency</v>
          </cell>
          <cell r="G270" t="b">
            <v>0</v>
          </cell>
          <cell r="H270" t="str">
            <v>COR3745
xrn3855
xrn3901</v>
          </cell>
          <cell r="I270">
            <v>41669</v>
          </cell>
          <cell r="J270">
            <v>41682</v>
          </cell>
          <cell r="L270" t="b">
            <v>0</v>
          </cell>
          <cell r="M270" t="str">
            <v>NNW</v>
          </cell>
          <cell r="N270" t="str">
            <v>NGT</v>
          </cell>
          <cell r="O270" t="str">
            <v>Sean McGoldrick</v>
          </cell>
          <cell r="P270" t="str">
            <v>Beverly Viney</v>
          </cell>
          <cell r="Q270" t="str">
            <v xml:space="preserve"> ICAF on 05/02/14</v>
          </cell>
          <cell r="R270" t="str">
            <v>Mark Cockayne</v>
          </cell>
          <cell r="S270" t="str">
            <v>Lorraine Cave</v>
          </cell>
          <cell r="T270" t="str">
            <v>CO</v>
          </cell>
          <cell r="U270" t="str">
            <v>COMPLETE</v>
          </cell>
          <cell r="V270" t="b">
            <v>1</v>
          </cell>
          <cell r="W270">
            <v>42409</v>
          </cell>
          <cell r="X270" t="str">
            <v>Darran Dredge</v>
          </cell>
          <cell r="Y270">
            <v>41680</v>
          </cell>
          <cell r="Z270">
            <v>41731</v>
          </cell>
          <cell r="AB270">
            <v>41729</v>
          </cell>
          <cell r="AC270">
            <v>0</v>
          </cell>
          <cell r="AD270" t="str">
            <v>20 weeks</v>
          </cell>
          <cell r="AE270">
            <v>41821</v>
          </cell>
          <cell r="AF270" t="str">
            <v>SENT</v>
          </cell>
          <cell r="AG270">
            <v>41729</v>
          </cell>
          <cell r="AH270">
            <v>41795</v>
          </cell>
          <cell r="AI270">
            <v>41808</v>
          </cell>
          <cell r="AJ270">
            <v>41807</v>
          </cell>
          <cell r="AK270">
            <v>41922</v>
          </cell>
          <cell r="AM270">
            <v>41920</v>
          </cell>
          <cell r="AN270" t="str">
            <v>Pre Sancton Review Meeting 30/09/14</v>
          </cell>
          <cell r="AO270">
            <v>42012</v>
          </cell>
          <cell r="AP270">
            <v>211878</v>
          </cell>
          <cell r="AR270"/>
          <cell r="AS270" t="str">
            <v>SENT</v>
          </cell>
          <cell r="AT270">
            <v>41920</v>
          </cell>
          <cell r="AU270">
            <v>41948</v>
          </cell>
          <cell r="AV270">
            <v>41961</v>
          </cell>
          <cell r="AW270">
            <v>41950</v>
          </cell>
          <cell r="AX270">
            <v>41967</v>
          </cell>
          <cell r="AZ270"/>
          <cell r="BA270">
            <v>41950</v>
          </cell>
          <cell r="BB270"/>
          <cell r="BC270" t="str">
            <v>SENT</v>
          </cell>
          <cell r="BD270">
            <v>41950</v>
          </cell>
          <cell r="BE270" t="b">
            <v>0</v>
          </cell>
          <cell r="BF270">
            <v>5</v>
          </cell>
          <cell r="BG270">
            <v>42009</v>
          </cell>
          <cell r="BH270">
            <v>42267</v>
          </cell>
          <cell r="BI270">
            <v>42265</v>
          </cell>
          <cell r="BJ270">
            <v>42428</v>
          </cell>
          <cell r="BK270">
            <v>42377</v>
          </cell>
          <cell r="BL270">
            <v>42404</v>
          </cell>
          <cell r="BM270" t="str">
            <v>CLSD</v>
          </cell>
          <cell r="BN270">
            <v>42409</v>
          </cell>
          <cell r="BO270" t="str">
            <v>12.02.16: ECF has now been uploaded on Config Library.
09.02.16: Closed this project on database - still need to go through the documents for audit purposes
05/02/16: Signed ECF received just waiting on some Build documents to come through from ian Snooke</v>
          </cell>
          <cell r="BQ270"/>
          <cell r="BS270"/>
          <cell r="BU270"/>
          <cell r="BW270"/>
          <cell r="BX270" t="str">
            <v>High</v>
          </cell>
          <cell r="BZ270"/>
          <cell r="CA270"/>
          <cell r="CB270"/>
          <cell r="CC270"/>
          <cell r="CD270"/>
          <cell r="CE270"/>
          <cell r="CF270"/>
          <cell r="CG270" t="b">
            <v>0</v>
          </cell>
          <cell r="CH270"/>
          <cell r="CJ270" t="b">
            <v>0</v>
          </cell>
          <cell r="CK270" t="b">
            <v>0</v>
          </cell>
          <cell r="CL270" t="b">
            <v>0</v>
          </cell>
          <cell r="CM270"/>
          <cell r="CO270"/>
          <cell r="CP270"/>
          <cell r="CQ270" t="b">
            <v>0</v>
          </cell>
          <cell r="CR270" t="b">
            <v>0</v>
          </cell>
          <cell r="CS270"/>
          <cell r="CT270"/>
          <cell r="CU270"/>
          <cell r="CV270"/>
          <cell r="CW270"/>
          <cell r="CX270" t="b">
            <v>0</v>
          </cell>
          <cell r="CY270" t="b">
            <v>0</v>
          </cell>
          <cell r="CZ270" t="b">
            <v>0</v>
          </cell>
          <cell r="DA270" t="b">
            <v>0</v>
          </cell>
          <cell r="DB270"/>
          <cell r="DC270"/>
          <cell r="DD270"/>
          <cell r="DE270" t="b">
            <v>0</v>
          </cell>
          <cell r="DF270" t="b">
            <v>0</v>
          </cell>
        </row>
        <row r="271">
          <cell r="A271" t="str">
            <v>COR0248</v>
          </cell>
          <cell r="B271" t="str">
            <v>Corporate Systems Review Phase 2</v>
          </cell>
          <cell r="C271" t="str">
            <v>99. Change Cancelled</v>
          </cell>
          <cell r="D271">
            <v>41324</v>
          </cell>
          <cell r="E271" t="str">
            <v>CO RCVD 26/11/2007
BE RCVD 26/11/2007
BE PROD 26/11/2007
BE PROD 30/07/2008
CO RCVD 26/11/2007
BE PROD 30/07/2008
BE CLSD 19/02/2013</v>
          </cell>
          <cell r="F271" t="str">
            <v>This phase of the project looks at taking the input &amp; analysis from phase one and to generate the approach &amp; gain financial approval for the implementation of the desired Corporate Systems solution</v>
          </cell>
          <cell r="G271" t="b">
            <v>1</v>
          </cell>
          <cell r="H271"/>
          <cell r="I271">
            <v>39412</v>
          </cell>
          <cell r="L271" t="b">
            <v>0</v>
          </cell>
          <cell r="M271"/>
          <cell r="N271" t="str">
            <v>Xoserve only</v>
          </cell>
          <cell r="O271"/>
          <cell r="P271" t="str">
            <v>Graham Frankland</v>
          </cell>
          <cell r="Q271" t="str">
            <v>Alison Jennings</v>
          </cell>
          <cell r="R271" t="str">
            <v>Steve Adcock</v>
          </cell>
          <cell r="S271" t="str">
            <v>Lorraine Cave</v>
          </cell>
          <cell r="T271" t="str">
            <v>CR (internal)</v>
          </cell>
          <cell r="U271" t="str">
            <v>CLOSED</v>
          </cell>
          <cell r="V271" t="b">
            <v>0</v>
          </cell>
          <cell r="X271"/>
          <cell r="AC271">
            <v>0</v>
          </cell>
          <cell r="AD271"/>
          <cell r="AF271"/>
          <cell r="AH271">
            <v>39412</v>
          </cell>
          <cell r="AN271"/>
          <cell r="AR271"/>
          <cell r="AS271" t="str">
            <v>CLSD</v>
          </cell>
          <cell r="AT271">
            <v>41324</v>
          </cell>
          <cell r="AZ271"/>
          <cell r="BB271"/>
          <cell r="BC271"/>
          <cell r="BE271" t="b">
            <v>0</v>
          </cell>
          <cell r="BF271">
            <v>6</v>
          </cell>
          <cell r="BM271"/>
          <cell r="BO271" t="str">
            <v xml:space="preserve">19/02/13 KB - LC confirmed that this piece of work is not progressing-set to BE-CLSD.  
10/09/12 KB - Transferred from DT to LC due to change in roles.
14/04/11 AK - Update rec'd from Dave Turpin. There is currently no Analyst assigned to this change. 
</v>
          </cell>
          <cell r="BQ271"/>
          <cell r="BS271"/>
          <cell r="BU271"/>
          <cell r="BW271"/>
          <cell r="BX271"/>
          <cell r="BZ271"/>
          <cell r="CA271"/>
          <cell r="CB271"/>
          <cell r="CC271"/>
          <cell r="CD271"/>
          <cell r="CE271"/>
          <cell r="CF271"/>
          <cell r="CG271" t="b">
            <v>0</v>
          </cell>
          <cell r="CH271"/>
          <cell r="CJ271" t="b">
            <v>0</v>
          </cell>
          <cell r="CK271" t="b">
            <v>0</v>
          </cell>
          <cell r="CL271" t="b">
            <v>0</v>
          </cell>
          <cell r="CM271"/>
          <cell r="CO271"/>
          <cell r="CP271"/>
          <cell r="CQ271" t="b">
            <v>0</v>
          </cell>
          <cell r="CR271" t="b">
            <v>0</v>
          </cell>
          <cell r="CS271"/>
          <cell r="CT271"/>
          <cell r="CU271"/>
          <cell r="CV271"/>
          <cell r="CW271"/>
          <cell r="CX271" t="b">
            <v>0</v>
          </cell>
          <cell r="CY271" t="b">
            <v>0</v>
          </cell>
          <cell r="CZ271" t="b">
            <v>0</v>
          </cell>
          <cell r="DA271" t="b">
            <v>0</v>
          </cell>
          <cell r="DB271"/>
          <cell r="DC271"/>
          <cell r="DD271"/>
          <cell r="DE271" t="b">
            <v>0</v>
          </cell>
          <cell r="DF271" t="b">
            <v>0</v>
          </cell>
        </row>
        <row r="272">
          <cell r="A272" t="str">
            <v>COR3585</v>
          </cell>
          <cell r="B272" t="str">
            <v>COR3585 - PAF File Update Problem Analysis</v>
          </cell>
          <cell r="C272" t="str">
            <v>100. Change Completed</v>
          </cell>
          <cell r="D272">
            <v>42552</v>
          </cell>
          <cell r="E272" t="str">
            <v>PD-PROD 22/06/2015
PD-CLSD 01/07/16</v>
          </cell>
          <cell r="F272" t="str">
            <v>Network Operators have an obligation to maintain the Supply Point Register as set out under TPD Sections G1.9, G7.3.1 and G7.3.2.  Xoserve undertake this obligation via a range of services under the Agency Services Agreement.  Addresses are an established</v>
          </cell>
          <cell r="G272" t="b">
            <v>0</v>
          </cell>
          <cell r="H272" t="str">
            <v>COR3782</v>
          </cell>
          <cell r="I272">
            <v>42065</v>
          </cell>
          <cell r="K272">
            <v>42185</v>
          </cell>
          <cell r="L272" t="b">
            <v>0</v>
          </cell>
          <cell r="M272"/>
          <cell r="N272"/>
          <cell r="O272"/>
          <cell r="P272" t="str">
            <v>Dave Newman</v>
          </cell>
          <cell r="Q272" t="str">
            <v>Presanction 19/05/2015</v>
          </cell>
          <cell r="R272" t="str">
            <v>Jane Rocky</v>
          </cell>
          <cell r="S272" t="str">
            <v>Lorraine Cave</v>
          </cell>
          <cell r="T272" t="str">
            <v>CR (internal)</v>
          </cell>
          <cell r="U272" t="str">
            <v>COMPLETE</v>
          </cell>
          <cell r="V272" t="b">
            <v>0</v>
          </cell>
          <cell r="W272">
            <v>42552</v>
          </cell>
          <cell r="X272" t="str">
            <v>Darran Dredge</v>
          </cell>
          <cell r="AD272"/>
          <cell r="AF272"/>
          <cell r="AN272"/>
          <cell r="AR272"/>
          <cell r="AS272"/>
          <cell r="AZ272"/>
          <cell r="BB272"/>
          <cell r="BC272"/>
          <cell r="BE272" t="b">
            <v>0</v>
          </cell>
          <cell r="BF272">
            <v>6</v>
          </cell>
          <cell r="BH272">
            <v>42240</v>
          </cell>
          <cell r="BI272">
            <v>42240</v>
          </cell>
          <cell r="BJ272">
            <v>42551</v>
          </cell>
          <cell r="BM272"/>
          <cell r="BO272" t="str">
            <v>16/06/17 DC Closed Project as completed and docunment checked.
29/06/16: CM Darran sent in the closedown document and signed ECF for this project.
The lesson learnt document will be a combined lessons learnt log for both COR3585 and COR3782 as they will g</v>
          </cell>
          <cell r="BQ272"/>
          <cell r="BS272"/>
          <cell r="BU272"/>
          <cell r="BW272"/>
          <cell r="BX272" t="str">
            <v>Low</v>
          </cell>
          <cell r="BZ272"/>
          <cell r="CA272"/>
          <cell r="CB272"/>
          <cell r="CC272"/>
          <cell r="CD272"/>
          <cell r="CE272"/>
          <cell r="CF272"/>
          <cell r="CG272" t="b">
            <v>0</v>
          </cell>
          <cell r="CH272"/>
          <cell r="CJ272" t="b">
            <v>0</v>
          </cell>
          <cell r="CK272" t="b">
            <v>0</v>
          </cell>
          <cell r="CL272" t="b">
            <v>0</v>
          </cell>
          <cell r="CM272"/>
          <cell r="CO272"/>
          <cell r="CP272"/>
          <cell r="CQ272" t="b">
            <v>0</v>
          </cell>
          <cell r="CR272" t="b">
            <v>0</v>
          </cell>
          <cell r="CS272"/>
          <cell r="CT272"/>
          <cell r="CU272"/>
          <cell r="CV272"/>
          <cell r="CW272"/>
          <cell r="CX272" t="b">
            <v>0</v>
          </cell>
          <cell r="CY272" t="b">
            <v>0</v>
          </cell>
          <cell r="CZ272" t="b">
            <v>0</v>
          </cell>
          <cell r="DA272" t="b">
            <v>0</v>
          </cell>
          <cell r="DB272"/>
          <cell r="DC272"/>
          <cell r="DD272"/>
          <cell r="DE272" t="b">
            <v>0</v>
          </cell>
          <cell r="DF272" t="b">
            <v>0</v>
          </cell>
        </row>
        <row r="273">
          <cell r="A273" t="str">
            <v>COR2269</v>
          </cell>
          <cell r="B273" t="str">
            <v>Administration of NGD/BGT arrangements for Unregistered Sites</v>
          </cell>
          <cell r="C273" t="str">
            <v>99. Change Cancelled</v>
          </cell>
          <cell r="D273">
            <v>41262</v>
          </cell>
          <cell r="E273" t="str">
            <v>CO RCVD 01/04/2011,EQ PNDG 13/04/2011,EQ PROD 15/04/2011,EQ SENT 18/05/2011,EQ CLSD 
Moved from EQ-CLSD to 99. Change Cancelled 08/11/2017</v>
          </cell>
          <cell r="F273" t="str">
            <v xml:space="preserve">NGD &amp; BGT have proposed a bespoke contractual arrangement concerning the identification of Unregistered Sites between BGT &amp; NGD. BGT &amp; NGD are intending to implement an initiative with multiple objectives. This arrangement is intended to form a pilot for </v>
          </cell>
          <cell r="G273" t="b">
            <v>0</v>
          </cell>
          <cell r="H273"/>
          <cell r="I273">
            <v>40634</v>
          </cell>
          <cell r="J273">
            <v>40648</v>
          </cell>
          <cell r="L273" t="b">
            <v>0</v>
          </cell>
          <cell r="M273" t="str">
            <v>NNW</v>
          </cell>
          <cell r="N273" t="str">
            <v>NGD</v>
          </cell>
          <cell r="O273" t="str">
            <v>Alan Raper</v>
          </cell>
          <cell r="P273" t="str">
            <v>Chris Warner</v>
          </cell>
          <cell r="Q273" t="str">
            <v>Workload Meeting 13/04/11</v>
          </cell>
          <cell r="R273" t="str">
            <v>Alison Jennings</v>
          </cell>
          <cell r="S273" t="str">
            <v>Lorraine Cave</v>
          </cell>
          <cell r="T273" t="str">
            <v>CO</v>
          </cell>
          <cell r="U273" t="str">
            <v>CLOSED</v>
          </cell>
          <cell r="V273" t="b">
            <v>1</v>
          </cell>
          <cell r="X273" t="str">
            <v>Rachel Nock</v>
          </cell>
          <cell r="Y273">
            <v>40648</v>
          </cell>
          <cell r="Z273">
            <v>40683</v>
          </cell>
          <cell r="AA273">
            <v>40683</v>
          </cell>
          <cell r="AB273">
            <v>40681</v>
          </cell>
          <cell r="AC273">
            <v>0</v>
          </cell>
          <cell r="AD273" t="str">
            <v>12-16 WEEKS</v>
          </cell>
          <cell r="AE273">
            <v>40774</v>
          </cell>
          <cell r="AF273" t="str">
            <v>CLSD</v>
          </cell>
          <cell r="AG273">
            <v>41262</v>
          </cell>
          <cell r="AN273"/>
          <cell r="AR273"/>
          <cell r="AS273"/>
          <cell r="AZ273"/>
          <cell r="BB273"/>
          <cell r="BC273"/>
          <cell r="BE273" t="b">
            <v>0</v>
          </cell>
          <cell r="BF273">
            <v>5</v>
          </cell>
          <cell r="BM273"/>
          <cell r="BO273" t="str">
            <v xml:space="preserve">19/12/12 KB - COR2269 closed per e-mail from Alan Raper - the BGT bi-lateral discussions have lapsed.  
04/12/12 KB - Update requested - see e-mail from Max Pemberton.  
10/09/12 KB - Transferred from DT to LC due to change in roles.                      </v>
          </cell>
          <cell r="BQ273"/>
          <cell r="BS273"/>
          <cell r="BU273"/>
          <cell r="BW273"/>
          <cell r="BX273"/>
          <cell r="BZ273"/>
          <cell r="CA273"/>
          <cell r="CB273"/>
          <cell r="CC273"/>
          <cell r="CD273"/>
          <cell r="CE273"/>
          <cell r="CF273"/>
          <cell r="CG273" t="b">
            <v>0</v>
          </cell>
          <cell r="CH273"/>
          <cell r="CJ273" t="b">
            <v>0</v>
          </cell>
          <cell r="CK273" t="b">
            <v>0</v>
          </cell>
          <cell r="CL273" t="b">
            <v>0</v>
          </cell>
          <cell r="CM273"/>
          <cell r="CO273"/>
          <cell r="CP273"/>
          <cell r="CQ273" t="b">
            <v>0</v>
          </cell>
          <cell r="CR273" t="b">
            <v>0</v>
          </cell>
          <cell r="CS273"/>
          <cell r="CT273"/>
          <cell r="CU273"/>
          <cell r="CV273"/>
          <cell r="CW273"/>
          <cell r="CX273" t="b">
            <v>0</v>
          </cell>
          <cell r="CY273" t="b">
            <v>0</v>
          </cell>
          <cell r="CZ273" t="b">
            <v>0</v>
          </cell>
          <cell r="DA273" t="b">
            <v>0</v>
          </cell>
          <cell r="DB273"/>
          <cell r="DC273"/>
          <cell r="DD273"/>
          <cell r="DE273" t="b">
            <v>0</v>
          </cell>
          <cell r="DF273" t="b">
            <v>0</v>
          </cell>
        </row>
        <row r="274">
          <cell r="A274" t="str">
            <v>COR2315</v>
          </cell>
          <cell r="B274" t="str">
            <v>MIS Invoice Reports into IP - Analysis Only</v>
          </cell>
          <cell r="C274" t="str">
            <v>100. Change Completed</v>
          </cell>
          <cell r="D274">
            <v>41674</v>
          </cell>
          <cell r="E274" t="str">
            <v>CO RCVD 23/05/2011,EQ PNDG 25/05/2011,EQ PROD 29/06/2012,EQ SENT 29/06/2012,BE PROD 26/06/2012,PD IMPD 24/06/2013,PD CLSD 04/02/2014</v>
          </cell>
          <cell r="F274" t="str">
            <v>A number of MIS reports have ongoing issues which have not / cannot be resolved despite extensive analysis. These reports have to be manually corrected resulting in additional work &amp; the risk of human error. This change seeks to address this.</v>
          </cell>
          <cell r="G274" t="b">
            <v>0</v>
          </cell>
          <cell r="H274"/>
          <cell r="I274">
            <v>40686</v>
          </cell>
          <cell r="J274">
            <v>40701</v>
          </cell>
          <cell r="L274" t="b">
            <v>0</v>
          </cell>
          <cell r="M274"/>
          <cell r="N274"/>
          <cell r="O274"/>
          <cell r="P274" t="str">
            <v>Lee Chambers</v>
          </cell>
          <cell r="Q274" t="str">
            <v>Workload Meeting 25/05/11</v>
          </cell>
          <cell r="R274" t="str">
            <v>Steve Adcock</v>
          </cell>
          <cell r="S274" t="str">
            <v>Andy Earnshaw</v>
          </cell>
          <cell r="T274" t="str">
            <v>CR (internal)</v>
          </cell>
          <cell r="U274" t="str">
            <v>COMPLETE</v>
          </cell>
          <cell r="V274" t="b">
            <v>0</v>
          </cell>
          <cell r="X274" t="str">
            <v>Andy Earnshaw</v>
          </cell>
          <cell r="Y274">
            <v>40697</v>
          </cell>
          <cell r="Z274">
            <v>41089</v>
          </cell>
          <cell r="AB274">
            <v>41086</v>
          </cell>
          <cell r="AD274"/>
          <cell r="AF274" t="str">
            <v>SENT</v>
          </cell>
          <cell r="AG274">
            <v>41089</v>
          </cell>
          <cell r="AH274">
            <v>41089</v>
          </cell>
          <cell r="AN274"/>
          <cell r="AR274"/>
          <cell r="AS274" t="str">
            <v>PROD</v>
          </cell>
          <cell r="AT274">
            <v>41086</v>
          </cell>
          <cell r="AZ274"/>
          <cell r="BB274"/>
          <cell r="BC274"/>
          <cell r="BE274" t="b">
            <v>0</v>
          </cell>
          <cell r="BF274">
            <v>6</v>
          </cell>
          <cell r="BI274">
            <v>41449</v>
          </cell>
          <cell r="BM274" t="str">
            <v>CLSD</v>
          </cell>
          <cell r="BN274">
            <v>41674</v>
          </cell>
          <cell r="BO274" t="str">
            <v>17/01/14 KB - Update provided by AE - Project Completed, remove from report (Andy advised that authorisation to close is required from PO). 
24/06/13 - KB - Note from AE confirming implementation &amp; now in PIS.  
27/02/2013 AT - Post Workload Meeting: No l</v>
          </cell>
          <cell r="BQ274"/>
          <cell r="BS274"/>
          <cell r="BU274"/>
          <cell r="BW274"/>
          <cell r="BX274"/>
          <cell r="BZ274"/>
          <cell r="CA274"/>
          <cell r="CB274"/>
          <cell r="CC274"/>
          <cell r="CD274"/>
          <cell r="CE274"/>
          <cell r="CF274"/>
          <cell r="CG274" t="b">
            <v>0</v>
          </cell>
          <cell r="CH274"/>
          <cell r="CJ274" t="b">
            <v>0</v>
          </cell>
          <cell r="CK274" t="b">
            <v>0</v>
          </cell>
          <cell r="CL274" t="b">
            <v>0</v>
          </cell>
          <cell r="CM274"/>
          <cell r="CO274"/>
          <cell r="CP274"/>
          <cell r="CQ274" t="b">
            <v>0</v>
          </cell>
          <cell r="CR274" t="b">
            <v>0</v>
          </cell>
          <cell r="CS274"/>
          <cell r="CT274"/>
          <cell r="CU274"/>
          <cell r="CV274"/>
          <cell r="CW274"/>
          <cell r="CX274" t="b">
            <v>0</v>
          </cell>
          <cell r="CY274" t="b">
            <v>0</v>
          </cell>
          <cell r="CZ274" t="b">
            <v>0</v>
          </cell>
          <cell r="DA274" t="b">
            <v>0</v>
          </cell>
          <cell r="DB274"/>
          <cell r="DC274"/>
          <cell r="DD274"/>
          <cell r="DE274" t="b">
            <v>0</v>
          </cell>
          <cell r="DF274" t="b">
            <v>0</v>
          </cell>
        </row>
        <row r="275">
          <cell r="A275" t="str">
            <v>COR2427</v>
          </cell>
          <cell r="B275" t="str">
            <v>Mod 0398 - Limitation on Retrospective Invoicing and Invoice Correction (3-4 year model)</v>
          </cell>
          <cell r="C275" t="str">
            <v>99. Change Cancelled</v>
          </cell>
          <cell r="D275">
            <v>41449</v>
          </cell>
          <cell r="E275" t="str">
            <v>CO RCVD 04/10/2011,EQ PNDG 05/10/2011,EQ PROD 18/10/2011,EQ SENT 28/10/2011,BE RCVD 28/10/2011,BE PNDG 28/10/2011,BE PROD 28/10/2011,BE SENT 02/12/2011,EQ SENT 28/10/2011,BE SENT 02/12/2011,BE CLSD 24/06/2013</v>
          </cell>
          <cell r="F275" t="str">
            <v>Change the UNC back stop billing date from the current 4-5 year model to a 3-4 year model.</v>
          </cell>
          <cell r="G275" t="b">
            <v>0</v>
          </cell>
          <cell r="H275"/>
          <cell r="I275">
            <v>40820</v>
          </cell>
          <cell r="J275">
            <v>40834</v>
          </cell>
          <cell r="L275" t="b">
            <v>0</v>
          </cell>
          <cell r="M275" t="str">
            <v>ALL</v>
          </cell>
          <cell r="N275"/>
          <cell r="O275" t="str">
            <v>Robert Cameron-Higgs</v>
          </cell>
          <cell r="P275" t="str">
            <v>Simon Trivella</v>
          </cell>
          <cell r="Q275" t="str">
            <v>Workload Meeting 05/10/11</v>
          </cell>
          <cell r="R275" t="str">
            <v>Linda Whitcroft</v>
          </cell>
          <cell r="S275" t="str">
            <v>Lorraine Cave</v>
          </cell>
          <cell r="T275" t="str">
            <v>CO</v>
          </cell>
          <cell r="U275" t="str">
            <v>CLOSED</v>
          </cell>
          <cell r="V275" t="b">
            <v>1</v>
          </cell>
          <cell r="X275"/>
          <cell r="Y275">
            <v>40834</v>
          </cell>
          <cell r="Z275">
            <v>40844</v>
          </cell>
          <cell r="AA275">
            <v>40844</v>
          </cell>
          <cell r="AB275">
            <v>40844</v>
          </cell>
          <cell r="AC275">
            <v>0</v>
          </cell>
          <cell r="AD275" t="str">
            <v>4 weeks from receipt of BEO</v>
          </cell>
          <cell r="AE275">
            <v>40935</v>
          </cell>
          <cell r="AF275" t="str">
            <v>SENT</v>
          </cell>
          <cell r="AG275">
            <v>40844</v>
          </cell>
          <cell r="AH275">
            <v>40844</v>
          </cell>
          <cell r="AI275">
            <v>40858</v>
          </cell>
          <cell r="AJ275">
            <v>40858</v>
          </cell>
          <cell r="AK275">
            <v>40879</v>
          </cell>
          <cell r="AL275">
            <v>40879</v>
          </cell>
          <cell r="AM275">
            <v>40879</v>
          </cell>
          <cell r="AN275" t="str">
            <v>Pre Sanction Review Meeting 29/11/11</v>
          </cell>
          <cell r="AO275">
            <v>40970</v>
          </cell>
          <cell r="AP275">
            <v>0</v>
          </cell>
          <cell r="AR275"/>
          <cell r="AS275" t="str">
            <v>CLSD</v>
          </cell>
          <cell r="AT275">
            <v>41449</v>
          </cell>
          <cell r="AZ275"/>
          <cell r="BB275"/>
          <cell r="BC275"/>
          <cell r="BE275" t="b">
            <v>0</v>
          </cell>
          <cell r="BF275">
            <v>4</v>
          </cell>
          <cell r="BM275"/>
          <cell r="BO275" t="str">
            <v xml:space="preserve">24/06/13 KB - Note from RC-H authorising closure. 
24/06/13 KB - Update requested from RC-H.  
04/12/12 KB - Update requested - see e-mail from Max Pemberton.  
10/09/12 KB - Transferred from DT to LC due to change in roles.                               </v>
          </cell>
          <cell r="BQ275"/>
          <cell r="BS275"/>
          <cell r="BU275"/>
          <cell r="BW275"/>
          <cell r="BX275"/>
          <cell r="BZ275"/>
          <cell r="CA275"/>
          <cell r="CB275"/>
          <cell r="CC275"/>
          <cell r="CD275"/>
          <cell r="CE275"/>
          <cell r="CF275"/>
          <cell r="CG275" t="b">
            <v>0</v>
          </cell>
          <cell r="CH275"/>
          <cell r="CJ275" t="b">
            <v>0</v>
          </cell>
          <cell r="CK275" t="b">
            <v>0</v>
          </cell>
          <cell r="CL275" t="b">
            <v>0</v>
          </cell>
          <cell r="CM275"/>
          <cell r="CO275"/>
          <cell r="CP275"/>
          <cell r="CQ275" t="b">
            <v>0</v>
          </cell>
          <cell r="CR275" t="b">
            <v>0</v>
          </cell>
          <cell r="CS275"/>
          <cell r="CT275"/>
          <cell r="CU275"/>
          <cell r="CV275"/>
          <cell r="CW275"/>
          <cell r="CX275" t="b">
            <v>0</v>
          </cell>
          <cell r="CY275" t="b">
            <v>0</v>
          </cell>
          <cell r="CZ275" t="b">
            <v>0</v>
          </cell>
          <cell r="DA275" t="b">
            <v>0</v>
          </cell>
          <cell r="DB275"/>
          <cell r="DC275"/>
          <cell r="DD275"/>
          <cell r="DE275" t="b">
            <v>0</v>
          </cell>
          <cell r="DF275" t="b">
            <v>0</v>
          </cell>
        </row>
        <row r="276">
          <cell r="A276" t="str">
            <v>COR3041</v>
          </cell>
          <cell r="B276" t="str">
            <v>Capture Request Change for Exit Capacity Daily Auctions</v>
          </cell>
          <cell r="C276" t="str">
            <v>100. Change Completed</v>
          </cell>
          <cell r="D276">
            <v>41670</v>
          </cell>
          <cell r="E276" t="str">
            <v>CO-RCVD 26/04/2013
BE-SENT 08/05/2013
CA-RCVD 17/05/2013
SN PROD 17/03/2013
SN-SENT 31/05/2013
PD-PROD 31/05/2013
PD-IMPD 11/08/2013
PD-SENT 30/01/2014
PD-CLSD 31/01/2014</v>
          </cell>
          <cell r="F276" t="str">
            <v>Following the release of Gemini Exit reform in October 2012 feedback from Shippers specifically focused on the difference between inputting bids via the capture request screen in Gemini Exit to the expected process that is followed for Gemini Entry.
In Ge</v>
          </cell>
          <cell r="G276" t="b">
            <v>0</v>
          </cell>
          <cell r="H276"/>
          <cell r="I276">
            <v>41390</v>
          </cell>
          <cell r="L276" t="b">
            <v>0</v>
          </cell>
          <cell r="M276" t="str">
            <v>NNW</v>
          </cell>
          <cell r="N276" t="str">
            <v>NGT</v>
          </cell>
          <cell r="O276" t="str">
            <v>Sean McGoldriick</v>
          </cell>
          <cell r="P276" t="str">
            <v>Sean McGoldrick</v>
          </cell>
          <cell r="Q276" t="str">
            <v>E mail circulation and correspondence after receipt of CO</v>
          </cell>
          <cell r="R276" t="str">
            <v>Mark Cockayne</v>
          </cell>
          <cell r="S276" t="str">
            <v>Andy Earnshaw</v>
          </cell>
          <cell r="T276" t="str">
            <v>CO</v>
          </cell>
          <cell r="U276" t="str">
            <v>COMPLETE</v>
          </cell>
          <cell r="V276" t="b">
            <v>0</v>
          </cell>
          <cell r="X276" t="str">
            <v>Jo Duncan</v>
          </cell>
          <cell r="AD276"/>
          <cell r="AF276"/>
          <cell r="AK276">
            <v>41402</v>
          </cell>
          <cell r="AM276">
            <v>74273</v>
          </cell>
          <cell r="AN276" t="str">
            <v>Pre Sanction Review Meeting 07/05/13</v>
          </cell>
          <cell r="AO276">
            <v>41415</v>
          </cell>
          <cell r="AP276">
            <v>23500</v>
          </cell>
          <cell r="AR276"/>
          <cell r="AS276" t="str">
            <v>SENT</v>
          </cell>
          <cell r="AT276">
            <v>41402</v>
          </cell>
          <cell r="AU276">
            <v>41411</v>
          </cell>
          <cell r="AV276">
            <v>41425</v>
          </cell>
          <cell r="AZ276"/>
          <cell r="BA276">
            <v>41425</v>
          </cell>
          <cell r="BB276"/>
          <cell r="BC276" t="str">
            <v>SENT</v>
          </cell>
          <cell r="BD276">
            <v>41425</v>
          </cell>
          <cell r="BE276" t="b">
            <v>0</v>
          </cell>
          <cell r="BF276">
            <v>5</v>
          </cell>
          <cell r="BH276">
            <v>41497</v>
          </cell>
          <cell r="BI276">
            <v>41497</v>
          </cell>
          <cell r="BJ276">
            <v>41670</v>
          </cell>
          <cell r="BK276">
            <v>41669</v>
          </cell>
          <cell r="BL276">
            <v>41689</v>
          </cell>
          <cell r="BM276" t="str">
            <v>CLSD</v>
          </cell>
          <cell r="BN276">
            <v>41670</v>
          </cell>
          <cell r="BO276" t="str">
            <v>06/06/13 KB - Refer to e-mails between Andy Earnshaw and Julie Varney re change in scope. 
13/05/13 KB - E mail received from Julie Varney confirming the approach to progress straight to BER and omit the EQR stage for COR3041. This was done in light of t</v>
          </cell>
          <cell r="BQ276"/>
          <cell r="BS276"/>
          <cell r="BU276"/>
          <cell r="BW276"/>
          <cell r="BX276"/>
          <cell r="BZ276"/>
          <cell r="CA276"/>
          <cell r="CB276"/>
          <cell r="CC276"/>
          <cell r="CD276"/>
          <cell r="CE276"/>
          <cell r="CF276"/>
          <cell r="CG276" t="b">
            <v>0</v>
          </cell>
          <cell r="CH276"/>
          <cell r="CJ276" t="b">
            <v>0</v>
          </cell>
          <cell r="CK276" t="b">
            <v>0</v>
          </cell>
          <cell r="CL276" t="b">
            <v>0</v>
          </cell>
          <cell r="CM276"/>
          <cell r="CO276"/>
          <cell r="CP276"/>
          <cell r="CQ276" t="b">
            <v>0</v>
          </cell>
          <cell r="CR276" t="b">
            <v>0</v>
          </cell>
          <cell r="CS276"/>
          <cell r="CT276"/>
          <cell r="CU276"/>
          <cell r="CV276"/>
          <cell r="CW276"/>
          <cell r="CX276" t="b">
            <v>0</v>
          </cell>
          <cell r="CY276" t="b">
            <v>0</v>
          </cell>
          <cell r="CZ276" t="b">
            <v>0</v>
          </cell>
          <cell r="DA276" t="b">
            <v>0</v>
          </cell>
          <cell r="DB276"/>
          <cell r="DC276"/>
          <cell r="DD276"/>
          <cell r="DE276" t="b">
            <v>0</v>
          </cell>
          <cell r="DF276" t="b">
            <v>0</v>
          </cell>
        </row>
        <row r="277">
          <cell r="A277" t="str">
            <v>COR3076</v>
          </cell>
          <cell r="B277" t="str">
            <v>Amendment to bi-monthly S&amp;U Statistics Report</v>
          </cell>
          <cell r="C277" t="str">
            <v>100. Change Completed</v>
          </cell>
          <cell r="D277">
            <v>42037</v>
          </cell>
          <cell r="E277" t="str">
            <v>CO RCVD 29/05/2013
EQ PROD 11/06/2013
EQ SENT 11/06/2013
BE RCVD 25/07/2013
BE PROD 25/07/2013
BE-SENT 18/10/2013
CA-RCVD 23/12/2013
SN-SENT 08/01/2014
PD-PROD 08/01/2014
PD-IMPD 27/11/2014
PD-SENT 08/01/2015
PD-CLSD 02/02/2015</v>
          </cell>
          <cell r="F277" t="str">
            <v>S&amp;U statistics report as presented at S&amp;U workgroup</v>
          </cell>
          <cell r="G277" t="b">
            <v>0</v>
          </cell>
          <cell r="H277"/>
          <cell r="I277">
            <v>41423</v>
          </cell>
          <cell r="J277">
            <v>41436</v>
          </cell>
          <cell r="L277" t="b">
            <v>1</v>
          </cell>
          <cell r="M277" t="str">
            <v>ADN</v>
          </cell>
          <cell r="N277"/>
          <cell r="O277" t="str">
            <v>Ruth Thomas</v>
          </cell>
          <cell r="P277" t="str">
            <v>Alan Raper</v>
          </cell>
          <cell r="Q277" t="str">
            <v>Approved without Workload meeting as already assigned to Lorraine Cave.</v>
          </cell>
          <cell r="R277" t="str">
            <v>Dave Ackers</v>
          </cell>
          <cell r="S277" t="str">
            <v>Lorraine Cave</v>
          </cell>
          <cell r="T277" t="str">
            <v>CO</v>
          </cell>
          <cell r="U277" t="str">
            <v>COMPLETE</v>
          </cell>
          <cell r="V277" t="b">
            <v>1</v>
          </cell>
          <cell r="W277">
            <v>42037</v>
          </cell>
          <cell r="X277" t="str">
            <v>Rachel Addison</v>
          </cell>
          <cell r="Y277">
            <v>41436</v>
          </cell>
          <cell r="Z277">
            <v>41450</v>
          </cell>
          <cell r="AB277">
            <v>41436</v>
          </cell>
          <cell r="AC277">
            <v>0</v>
          </cell>
          <cell r="AD277"/>
          <cell r="AE277">
            <v>41528</v>
          </cell>
          <cell r="AF277" t="str">
            <v>SENT</v>
          </cell>
          <cell r="AG277">
            <v>41436</v>
          </cell>
          <cell r="AH277">
            <v>41480</v>
          </cell>
          <cell r="AI277">
            <v>41493</v>
          </cell>
          <cell r="AJ277">
            <v>41492</v>
          </cell>
          <cell r="AK277">
            <v>41565</v>
          </cell>
          <cell r="AM277">
            <v>41565</v>
          </cell>
          <cell r="AN277" t="str">
            <v>E mail Pre Sanc Approval</v>
          </cell>
          <cell r="AO277">
            <v>41657</v>
          </cell>
          <cell r="AP277">
            <v>6000</v>
          </cell>
          <cell r="AR277"/>
          <cell r="AS277" t="str">
            <v>SENT</v>
          </cell>
          <cell r="AT277">
            <v>41565</v>
          </cell>
          <cell r="AU277">
            <v>41631</v>
          </cell>
          <cell r="AV277">
            <v>41648</v>
          </cell>
          <cell r="AW277">
            <v>41648</v>
          </cell>
          <cell r="AX277">
            <v>41648</v>
          </cell>
          <cell r="AZ277"/>
          <cell r="BA277">
            <v>41647</v>
          </cell>
          <cell r="BB277" t="str">
            <v>21 days</v>
          </cell>
          <cell r="BC277" t="str">
            <v>SENT</v>
          </cell>
          <cell r="BD277">
            <v>41647</v>
          </cell>
          <cell r="BE277" t="b">
            <v>0</v>
          </cell>
          <cell r="BF277">
            <v>3</v>
          </cell>
          <cell r="BH277">
            <v>41726</v>
          </cell>
          <cell r="BI277">
            <v>41970</v>
          </cell>
          <cell r="BK277">
            <v>42012</v>
          </cell>
          <cell r="BL277">
            <v>42040</v>
          </cell>
          <cell r="BM277" t="str">
            <v>CLSD</v>
          </cell>
          <cell r="BN277">
            <v>42037</v>
          </cell>
          <cell r="BO277" t="str">
            <v>18/12/14 KB Taken off hold per PP discussion with Jo Harze &amp; Lorraine Cave.
02/06/14 KB - Placed on hold per email from Andy Clasper, NGD.
16/10/13 KB - BER issued for urgent e mail  Pre Sanction review due to BER delivery due date. 
07/10/13 KB - Note</v>
          </cell>
          <cell r="BQ277"/>
          <cell r="BS277"/>
          <cell r="BU277"/>
          <cell r="BW277"/>
          <cell r="BX277"/>
          <cell r="BZ277"/>
          <cell r="CA277"/>
          <cell r="CB277"/>
          <cell r="CC277"/>
          <cell r="CD277"/>
          <cell r="CE277"/>
          <cell r="CF277"/>
          <cell r="CG277" t="b">
            <v>0</v>
          </cell>
          <cell r="CH277"/>
          <cell r="CJ277" t="b">
            <v>0</v>
          </cell>
          <cell r="CK277" t="b">
            <v>0</v>
          </cell>
          <cell r="CL277" t="b">
            <v>0</v>
          </cell>
          <cell r="CM277"/>
          <cell r="CO277"/>
          <cell r="CP277"/>
          <cell r="CQ277" t="b">
            <v>0</v>
          </cell>
          <cell r="CR277" t="b">
            <v>0</v>
          </cell>
          <cell r="CS277"/>
          <cell r="CT277"/>
          <cell r="CU277"/>
          <cell r="CV277"/>
          <cell r="CW277"/>
          <cell r="CX277" t="b">
            <v>0</v>
          </cell>
          <cell r="CY277" t="b">
            <v>0</v>
          </cell>
          <cell r="CZ277" t="b">
            <v>0</v>
          </cell>
          <cell r="DA277" t="b">
            <v>0</v>
          </cell>
          <cell r="DB277"/>
          <cell r="DC277"/>
          <cell r="DD277"/>
          <cell r="DE277" t="b">
            <v>0</v>
          </cell>
          <cell r="DF277" t="b">
            <v>0</v>
          </cell>
        </row>
        <row r="278">
          <cell r="A278" t="str">
            <v>COR3080</v>
          </cell>
          <cell r="B278" t="str">
            <v>Provision of the SPAA Theft Code of Practice reporting requirements for Transporters (CURRENTLY ON HOLD)</v>
          </cell>
          <cell r="C278" t="str">
            <v>99. Change Cancelled</v>
          </cell>
          <cell r="D278">
            <v>41691</v>
          </cell>
          <cell r="E278" t="str">
            <v>CO RCVD 29/05/2013
EQ PROD 11/06/2013
EQ CLSD 21/02/2014</v>
          </cell>
          <cell r="F278" t="str">
            <v>The SPAA TCoP provided new obligations and best practice for all parties who have responsibility for investigations and resolution of theft of gas. The TCoP includes reporting requirements for Suppliers and Transporters for an annual report that will be c</v>
          </cell>
          <cell r="G278" t="b">
            <v>0</v>
          </cell>
          <cell r="H278"/>
          <cell r="I278">
            <v>41423</v>
          </cell>
          <cell r="J278">
            <v>41436</v>
          </cell>
          <cell r="L278" t="b">
            <v>1</v>
          </cell>
          <cell r="M278" t="str">
            <v>ADN</v>
          </cell>
          <cell r="N278"/>
          <cell r="O278" t="str">
            <v>Joanna Ferguson</v>
          </cell>
          <cell r="P278" t="str">
            <v>Joanna Ferguson</v>
          </cell>
          <cell r="Q278" t="str">
            <v>Approved and assigned to LC in lieu of a Workload meeting.</v>
          </cell>
          <cell r="R278"/>
          <cell r="S278" t="str">
            <v>Lorraine Cave</v>
          </cell>
          <cell r="T278" t="str">
            <v>CO</v>
          </cell>
          <cell r="U278" t="str">
            <v>CLOSED</v>
          </cell>
          <cell r="V278" t="b">
            <v>1</v>
          </cell>
          <cell r="X278" t="str">
            <v>Sue Turnbull</v>
          </cell>
          <cell r="Y278">
            <v>41436</v>
          </cell>
          <cell r="AD278"/>
          <cell r="AF278" t="str">
            <v>CLSD</v>
          </cell>
          <cell r="AG278">
            <v>41691</v>
          </cell>
          <cell r="AN278"/>
          <cell r="AR278"/>
          <cell r="AS278"/>
          <cell r="AZ278"/>
          <cell r="BB278"/>
          <cell r="BC278"/>
          <cell r="BE278" t="b">
            <v>0</v>
          </cell>
          <cell r="BF278">
            <v>3</v>
          </cell>
          <cell r="BM278"/>
          <cell r="BO278" t="str">
            <v xml:space="preserve">21/02/14 KB - In response to request for an update, email received from Jo authorising closure of this CO as the reporting requirements of SPAA have changed in version 2 of the Code of Practice &amp; as a result this COR is no longer required. 
25/06/13 KB - </v>
          </cell>
          <cell r="BQ278"/>
          <cell r="BS278"/>
          <cell r="BU278"/>
          <cell r="BW278"/>
          <cell r="BX278"/>
          <cell r="BZ278"/>
          <cell r="CA278"/>
          <cell r="CB278"/>
          <cell r="CC278"/>
          <cell r="CD278"/>
          <cell r="CE278"/>
          <cell r="CF278"/>
          <cell r="CG278" t="b">
            <v>0</v>
          </cell>
          <cell r="CH278"/>
          <cell r="CJ278" t="b">
            <v>0</v>
          </cell>
          <cell r="CK278" t="b">
            <v>0</v>
          </cell>
          <cell r="CL278" t="b">
            <v>0</v>
          </cell>
          <cell r="CM278"/>
          <cell r="CO278"/>
          <cell r="CP278"/>
          <cell r="CQ278" t="b">
            <v>0</v>
          </cell>
          <cell r="CR278" t="b">
            <v>0</v>
          </cell>
          <cell r="CS278"/>
          <cell r="CT278"/>
          <cell r="CU278"/>
          <cell r="CV278"/>
          <cell r="CW278"/>
          <cell r="CX278" t="b">
            <v>0</v>
          </cell>
          <cell r="CY278" t="b">
            <v>0</v>
          </cell>
          <cell r="CZ278" t="b">
            <v>0</v>
          </cell>
          <cell r="DA278" t="b">
            <v>0</v>
          </cell>
          <cell r="DB278"/>
          <cell r="DC278"/>
          <cell r="DD278"/>
          <cell r="DE278" t="b">
            <v>0</v>
          </cell>
          <cell r="DF278" t="b">
            <v>0</v>
          </cell>
        </row>
        <row r="279">
          <cell r="A279" t="str">
            <v>COR3079</v>
          </cell>
          <cell r="B279" t="str">
            <v>Server Migration Project - Xoserve Impact</v>
          </cell>
          <cell r="C279" t="str">
            <v>99. Change Cancelled</v>
          </cell>
          <cell r="D279">
            <v>41436</v>
          </cell>
          <cell r="E279" t="str">
            <v>CO RCVD 29/05/2013
EQ PNDG 11/06/2013</v>
          </cell>
          <cell r="F279" t="str">
            <v>This change orders covers Xoserve to provide resources to assist with planned testing associated with the relocation of certain servers within the NG IS estate.</v>
          </cell>
          <cell r="G279" t="b">
            <v>0</v>
          </cell>
          <cell r="H279"/>
          <cell r="I279">
            <v>41423</v>
          </cell>
          <cell r="J279">
            <v>41436</v>
          </cell>
          <cell r="L279" t="b">
            <v>0</v>
          </cell>
          <cell r="M279" t="str">
            <v>NNW</v>
          </cell>
          <cell r="N279" t="str">
            <v>NGT/NGD</v>
          </cell>
          <cell r="O279" t="str">
            <v>Ruth Thomas</v>
          </cell>
          <cell r="P279" t="str">
            <v>Alan Raper</v>
          </cell>
          <cell r="Q279"/>
          <cell r="R279" t="str">
            <v>Annie Griffith / Lee Foster</v>
          </cell>
          <cell r="S279" t="str">
            <v>Chris Fears</v>
          </cell>
          <cell r="T279" t="str">
            <v>CO</v>
          </cell>
          <cell r="U279" t="str">
            <v>CLOSED</v>
          </cell>
          <cell r="V279" t="b">
            <v>1</v>
          </cell>
          <cell r="X279"/>
          <cell r="Y279">
            <v>41436</v>
          </cell>
          <cell r="Z279">
            <v>42093</v>
          </cell>
          <cell r="AD279"/>
          <cell r="AF279" t="str">
            <v>PNDG</v>
          </cell>
          <cell r="AG279">
            <v>41436</v>
          </cell>
          <cell r="AN279"/>
          <cell r="AR279"/>
          <cell r="AS279"/>
          <cell r="AZ279"/>
          <cell r="BB279"/>
          <cell r="BC279"/>
          <cell r="BE279" t="b">
            <v>0</v>
          </cell>
          <cell r="BF279">
            <v>5</v>
          </cell>
          <cell r="BM279"/>
          <cell r="BO279" t="str">
            <v>09/07/15- CM- Update from Chris Fears-The Server Migration as a flag of convenience if NG asked us to do some work on their behalf, as far as I am aware this is all finished as well
13/04/2015 AT - Set EQ-CLSD
21/10/14 KB - Update provided by Chris Fears</v>
          </cell>
          <cell r="BQ279"/>
          <cell r="BS279"/>
          <cell r="BU279"/>
          <cell r="BW279"/>
          <cell r="BX279"/>
          <cell r="BZ279"/>
          <cell r="CA279"/>
          <cell r="CB279"/>
          <cell r="CC279"/>
          <cell r="CD279"/>
          <cell r="CE279"/>
          <cell r="CF279"/>
          <cell r="CG279" t="b">
            <v>0</v>
          </cell>
          <cell r="CH279"/>
          <cell r="CJ279" t="b">
            <v>0</v>
          </cell>
          <cell r="CK279" t="b">
            <v>0</v>
          </cell>
          <cell r="CL279" t="b">
            <v>0</v>
          </cell>
          <cell r="CM279"/>
          <cell r="CO279"/>
          <cell r="CP279"/>
          <cell r="CQ279" t="b">
            <v>0</v>
          </cell>
          <cell r="CR279" t="b">
            <v>0</v>
          </cell>
          <cell r="CS279"/>
          <cell r="CT279"/>
          <cell r="CU279"/>
          <cell r="CV279"/>
          <cell r="CW279"/>
          <cell r="CX279" t="b">
            <v>0</v>
          </cell>
          <cell r="CY279" t="b">
            <v>0</v>
          </cell>
          <cell r="CZ279" t="b">
            <v>0</v>
          </cell>
          <cell r="DA279" t="b">
            <v>0</v>
          </cell>
          <cell r="DB279"/>
          <cell r="DC279"/>
          <cell r="DD279"/>
          <cell r="DE279" t="b">
            <v>0</v>
          </cell>
          <cell r="DF279" t="b">
            <v>0</v>
          </cell>
        </row>
        <row r="280">
          <cell r="A280" t="str">
            <v>COR3929</v>
          </cell>
          <cell r="B280" t="str">
            <v>Missing DDU files</v>
          </cell>
          <cell r="C280" t="str">
            <v>99. Change Cancelled</v>
          </cell>
          <cell r="D280">
            <v>42689</v>
          </cell>
          <cell r="E280" t="str">
            <v>CO-RCVD 13/01/2016
EQ-PNDG 21/01/2016
EQ-PROD 21/01/2016
EQ-SENT 05/02/2016
BE-PNDG 05/02/2016
BE-PROD18/02/2016
BE-SENT 03/03/2016
SN-PNDG 22/03/2016
SN-CLSD 07/04/16
PD-SENT 26/09/16
PD-POPD 26/10/16
PD-CLSD 15/11/16</v>
          </cell>
          <cell r="F280" t="str">
            <v>There are a number of DDU files that are missing and these are required to be recovered.</v>
          </cell>
          <cell r="G280" t="b">
            <v>0</v>
          </cell>
          <cell r="H280"/>
          <cell r="I280">
            <v>42377</v>
          </cell>
          <cell r="J280">
            <v>42391</v>
          </cell>
          <cell r="L280" t="b">
            <v>0</v>
          </cell>
          <cell r="M280" t="str">
            <v>NNW</v>
          </cell>
          <cell r="N280" t="str">
            <v>SGN</v>
          </cell>
          <cell r="O280" t="str">
            <v>Colin Thomson</v>
          </cell>
          <cell r="P280" t="str">
            <v>Colin Thomson</v>
          </cell>
          <cell r="Q280" t="str">
            <v>ICAF - 13/01/32016</v>
          </cell>
          <cell r="R280"/>
          <cell r="S280" t="str">
            <v>Darran Dredge</v>
          </cell>
          <cell r="T280" t="str">
            <v>CO</v>
          </cell>
          <cell r="U280" t="str">
            <v>CLOSED</v>
          </cell>
          <cell r="V280" t="b">
            <v>1</v>
          </cell>
          <cell r="W280">
            <v>42689</v>
          </cell>
          <cell r="X280" t="str">
            <v>Matt Smith</v>
          </cell>
          <cell r="Y280">
            <v>42390</v>
          </cell>
          <cell r="Z280">
            <v>42405</v>
          </cell>
          <cell r="AA280">
            <v>42405</v>
          </cell>
          <cell r="AB280">
            <v>42405</v>
          </cell>
          <cell r="AD280" t="str">
            <v>16.02.2016</v>
          </cell>
          <cell r="AE280">
            <v>42495</v>
          </cell>
          <cell r="AF280" t="str">
            <v>SE2884NT</v>
          </cell>
          <cell r="AG280">
            <v>42405</v>
          </cell>
          <cell r="AH280">
            <v>42405</v>
          </cell>
          <cell r="AI280">
            <v>42419</v>
          </cell>
          <cell r="AJ280">
            <v>42418</v>
          </cell>
          <cell r="AK280">
            <v>42433</v>
          </cell>
          <cell r="AM280">
            <v>42432</v>
          </cell>
          <cell r="AN280" t="str">
            <v>Pre-Sanction 03/03/16</v>
          </cell>
          <cell r="AO280">
            <v>42524</v>
          </cell>
          <cell r="AP280">
            <v>2268</v>
          </cell>
          <cell r="AR280"/>
          <cell r="AS280" t="str">
            <v>SENT</v>
          </cell>
          <cell r="AT280">
            <v>42432</v>
          </cell>
          <cell r="AU280">
            <v>42451</v>
          </cell>
          <cell r="AZ280"/>
          <cell r="BB280"/>
          <cell r="BC280" t="str">
            <v>CLSD</v>
          </cell>
          <cell r="BD280">
            <v>42467</v>
          </cell>
          <cell r="BE280" t="b">
            <v>0</v>
          </cell>
          <cell r="BF280">
            <v>5</v>
          </cell>
          <cell r="BJ280">
            <v>42597</v>
          </cell>
          <cell r="BK280">
            <v>42639</v>
          </cell>
          <cell r="BL280">
            <v>42664</v>
          </cell>
          <cell r="BM280" t="str">
            <v>CLSD</v>
          </cell>
          <cell r="BN280">
            <v>42639</v>
          </cell>
          <cell r="BO280" t="str">
            <v xml:space="preserve">15/11/16: CM closed as now have ECF approved. Small governed project and closed as PD-CLSD
28/10/16 - CM chased the ECF from ian Snookes
26/10/16 DC CCN Approval received and sent to projects. 
25/10/16 DC I have sent an email to hilary asking for her to </v>
          </cell>
          <cell r="BQ280"/>
          <cell r="BS280"/>
          <cell r="BU280"/>
          <cell r="BW280"/>
          <cell r="BX280" t="str">
            <v>Medium</v>
          </cell>
          <cell r="BZ280"/>
          <cell r="CA280"/>
          <cell r="CB280"/>
          <cell r="CC280"/>
          <cell r="CD280"/>
          <cell r="CE280"/>
          <cell r="CF280"/>
          <cell r="CG280" t="b">
            <v>0</v>
          </cell>
          <cell r="CH280"/>
          <cell r="CJ280" t="b">
            <v>0</v>
          </cell>
          <cell r="CK280" t="b">
            <v>0</v>
          </cell>
          <cell r="CL280" t="b">
            <v>0</v>
          </cell>
          <cell r="CM280"/>
          <cell r="CO280"/>
          <cell r="CP280"/>
          <cell r="CQ280" t="b">
            <v>0</v>
          </cell>
          <cell r="CR280" t="b">
            <v>0</v>
          </cell>
          <cell r="CS280"/>
          <cell r="CT280"/>
          <cell r="CU280"/>
          <cell r="CV280"/>
          <cell r="CW280"/>
          <cell r="CX280" t="b">
            <v>0</v>
          </cell>
          <cell r="CY280" t="b">
            <v>0</v>
          </cell>
          <cell r="CZ280" t="b">
            <v>0</v>
          </cell>
          <cell r="DA280" t="b">
            <v>0</v>
          </cell>
          <cell r="DB280"/>
          <cell r="DC280"/>
          <cell r="DD280"/>
          <cell r="DE280" t="b">
            <v>0</v>
          </cell>
          <cell r="DF280" t="b">
            <v>0</v>
          </cell>
        </row>
        <row r="281">
          <cell r="A281" t="str">
            <v>COR3930</v>
          </cell>
          <cell r="B281" t="str">
            <v>GSR Data Extract</v>
          </cell>
          <cell r="C281" t="str">
            <v>99. Change Cancelled</v>
          </cell>
          <cell r="D281">
            <v>42544</v>
          </cell>
          <cell r="E281" t="str">
            <v>CO-RCVD 13/01/2016
EQ-PNDG 21/01/2016
EQ-PROD 21/01/2016
EQ-SENT 05/02/2016
BE-PNDG 18/02/2016
BE-PROD 18/02/2016
PD-CLSD 23/06/2016</v>
          </cell>
          <cell r="F281" t="str">
            <v xml:space="preserve">Change priority : High 
National Grid gas are unable to carry out any GS (I&amp;U) R activity within the north London network due to the data being unavailable from DN Link as it was previously incorrectly requested.   
Change driver / origin: 
National Grid </v>
          </cell>
          <cell r="G281" t="b">
            <v>0</v>
          </cell>
          <cell r="H281"/>
          <cell r="I281">
            <v>42380</v>
          </cell>
          <cell r="J281">
            <v>42394</v>
          </cell>
          <cell r="L281" t="b">
            <v>0</v>
          </cell>
          <cell r="M281" t="str">
            <v>NNW</v>
          </cell>
          <cell r="N281" t="str">
            <v>NGD</v>
          </cell>
          <cell r="O281" t="str">
            <v>Sharu Patel</v>
          </cell>
          <cell r="P281" t="str">
            <v>Sharu Patel</v>
          </cell>
          <cell r="Q281" t="str">
            <v>ICAF 13/01/2016</v>
          </cell>
          <cell r="R281"/>
          <cell r="S281" t="str">
            <v>Lorraine Cave</v>
          </cell>
          <cell r="T281" t="str">
            <v>CO</v>
          </cell>
          <cell r="U281" t="str">
            <v>CLOSED</v>
          </cell>
          <cell r="V281" t="b">
            <v>1</v>
          </cell>
          <cell r="W281">
            <v>42544</v>
          </cell>
          <cell r="X281" t="str">
            <v>Matt Smith</v>
          </cell>
          <cell r="Y281">
            <v>42390</v>
          </cell>
          <cell r="Z281">
            <v>42405</v>
          </cell>
          <cell r="AA281">
            <v>42405</v>
          </cell>
          <cell r="AB281">
            <v>42405</v>
          </cell>
          <cell r="AD281" t="str">
            <v>16/02/2016</v>
          </cell>
          <cell r="AE281">
            <v>42495</v>
          </cell>
          <cell r="AF281" t="str">
            <v>SENT</v>
          </cell>
          <cell r="AG281">
            <v>42405</v>
          </cell>
          <cell r="AH281">
            <v>42418</v>
          </cell>
          <cell r="AI281">
            <v>42432</v>
          </cell>
          <cell r="AJ281">
            <v>42432</v>
          </cell>
          <cell r="AN281"/>
          <cell r="AR281"/>
          <cell r="AS281" t="str">
            <v>PROD</v>
          </cell>
          <cell r="AT281">
            <v>42418</v>
          </cell>
          <cell r="AZ281"/>
          <cell r="BB281"/>
          <cell r="BC281"/>
          <cell r="BE281" t="b">
            <v>0</v>
          </cell>
          <cell r="BF281">
            <v>5</v>
          </cell>
          <cell r="BM281"/>
          <cell r="BO281" t="str">
            <v>23/06/16: CM Closedown email approval has been received from Chris Warner. No CCN required as minor project
20/04/16: Cm Speaking with LC today The orginal BER due date was today (20.04.16) however the Report was delivered in January 2016 by Matt Smith to</v>
          </cell>
          <cell r="BQ281"/>
          <cell r="BS281"/>
          <cell r="BU281"/>
          <cell r="BW281"/>
          <cell r="BX281" t="str">
            <v>Low</v>
          </cell>
          <cell r="BZ281"/>
          <cell r="CA281"/>
          <cell r="CB281"/>
          <cell r="CC281"/>
          <cell r="CD281"/>
          <cell r="CE281"/>
          <cell r="CF281"/>
          <cell r="CG281" t="b">
            <v>0</v>
          </cell>
          <cell r="CH281"/>
          <cell r="CJ281" t="b">
            <v>0</v>
          </cell>
          <cell r="CK281" t="b">
            <v>0</v>
          </cell>
          <cell r="CL281" t="b">
            <v>0</v>
          </cell>
          <cell r="CM281"/>
          <cell r="CO281"/>
          <cell r="CP281"/>
          <cell r="CQ281" t="b">
            <v>0</v>
          </cell>
          <cell r="CR281" t="b">
            <v>0</v>
          </cell>
          <cell r="CS281"/>
          <cell r="CT281"/>
          <cell r="CU281"/>
          <cell r="CV281"/>
          <cell r="CW281"/>
          <cell r="CX281" t="b">
            <v>0</v>
          </cell>
          <cell r="CY281" t="b">
            <v>0</v>
          </cell>
          <cell r="CZ281" t="b">
            <v>0</v>
          </cell>
          <cell r="DA281" t="b">
            <v>0</v>
          </cell>
          <cell r="DB281"/>
          <cell r="DC281"/>
          <cell r="DD281"/>
          <cell r="DE281" t="b">
            <v>0</v>
          </cell>
          <cell r="DF281" t="b">
            <v>0</v>
          </cell>
        </row>
        <row r="282">
          <cell r="A282" t="str">
            <v>COR3921</v>
          </cell>
          <cell r="B282" t="str">
            <v>Activity checks for withdrawn sites (black hole)</v>
          </cell>
          <cell r="C282" t="str">
            <v>99. Change Cancelled</v>
          </cell>
          <cell r="D282">
            <v>42503</v>
          </cell>
          <cell r="E282" t="str">
            <v>CO-RCVD -20/01/2016
EQ-PNDG- 25/01/2016
EQ-PROD- 25/01/2016
EQ-SENT - 12/02/2016
BE-PNDG- 15/02/2016
BE-PROD- 15/02/2016
BE-PNDG - 29/02/2016
BE-CLSD - 13/05/2016</v>
          </cell>
          <cell r="F282" t="str">
            <v>Change driver / origin: 
Ofgem requirement to reduce unregistered and shipperless sites
Change overview:  
GDNs require Xoserve to carry out activity checks on the outstanding pot of withdrawn sites (black hole).This information will be for GDNs only noti</v>
          </cell>
          <cell r="G282" t="b">
            <v>0</v>
          </cell>
          <cell r="H282" t="str">
            <v>XOS3272</v>
          </cell>
          <cell r="I282">
            <v>42356</v>
          </cell>
          <cell r="J282">
            <v>42394</v>
          </cell>
          <cell r="L282" t="b">
            <v>0</v>
          </cell>
          <cell r="M282" t="str">
            <v>NNW</v>
          </cell>
          <cell r="N282" t="str">
            <v>NGD, SGN, WWU, NGN</v>
          </cell>
          <cell r="O282" t="str">
            <v>Colin Thomson</v>
          </cell>
          <cell r="P282" t="str">
            <v>Colin Thomson</v>
          </cell>
          <cell r="Q282" t="str">
            <v>ICAF - 20/01/2016</v>
          </cell>
          <cell r="R282" t="str">
            <v>Lee Jackson</v>
          </cell>
          <cell r="S282" t="str">
            <v>Lorraine Cave</v>
          </cell>
          <cell r="T282" t="str">
            <v>CO</v>
          </cell>
          <cell r="U282" t="str">
            <v>CLOSED</v>
          </cell>
          <cell r="V282" t="b">
            <v>1</v>
          </cell>
          <cell r="W282">
            <v>42503</v>
          </cell>
          <cell r="X282"/>
          <cell r="Y282">
            <v>42394</v>
          </cell>
          <cell r="Z282">
            <v>42412</v>
          </cell>
          <cell r="AA282">
            <v>42412</v>
          </cell>
          <cell r="AB282">
            <v>42412</v>
          </cell>
          <cell r="AD282"/>
          <cell r="AE282">
            <v>42502</v>
          </cell>
          <cell r="AF282" t="str">
            <v>SENT</v>
          </cell>
          <cell r="AG282">
            <v>42412</v>
          </cell>
          <cell r="AH282">
            <v>42415</v>
          </cell>
          <cell r="AI282">
            <v>42429</v>
          </cell>
          <cell r="AJ282">
            <v>42429</v>
          </cell>
          <cell r="AK282">
            <v>42503</v>
          </cell>
          <cell r="AL282">
            <v>42503</v>
          </cell>
          <cell r="AN282"/>
          <cell r="AR282"/>
          <cell r="AS282" t="str">
            <v>CLSD</v>
          </cell>
          <cell r="AT282">
            <v>42503</v>
          </cell>
          <cell r="AZ282"/>
          <cell r="BB282"/>
          <cell r="BC282"/>
          <cell r="BE282" t="b">
            <v>1</v>
          </cell>
          <cell r="BF282">
            <v>3</v>
          </cell>
          <cell r="BM282"/>
          <cell r="BO282" t="str">
            <v>13/05/16: This has been agreed between Hilary Chapman and Lorraine cave to close this project down as this is now a BAU - The BER was never sent as it is now a business as usual process. See email trail on Change Order database
13/05/16: Discussions has b</v>
          </cell>
          <cell r="BQ282"/>
          <cell r="BS282"/>
          <cell r="BU282"/>
          <cell r="BW282"/>
          <cell r="BX282" t="str">
            <v>Medium</v>
          </cell>
          <cell r="BZ282"/>
          <cell r="CA282"/>
          <cell r="CB282"/>
          <cell r="CC282"/>
          <cell r="CD282"/>
          <cell r="CE282"/>
          <cell r="CF282"/>
          <cell r="CG282" t="b">
            <v>0</v>
          </cell>
          <cell r="CH282"/>
          <cell r="CJ282" t="b">
            <v>0</v>
          </cell>
          <cell r="CK282" t="b">
            <v>0</v>
          </cell>
          <cell r="CL282" t="b">
            <v>0</v>
          </cell>
          <cell r="CM282"/>
          <cell r="CO282"/>
          <cell r="CP282"/>
          <cell r="CQ282" t="b">
            <v>0</v>
          </cell>
          <cell r="CR282" t="b">
            <v>0</v>
          </cell>
          <cell r="CS282"/>
          <cell r="CT282"/>
          <cell r="CU282"/>
          <cell r="CV282"/>
          <cell r="CW282"/>
          <cell r="CX282" t="b">
            <v>0</v>
          </cell>
          <cell r="CY282" t="b">
            <v>0</v>
          </cell>
          <cell r="CZ282" t="b">
            <v>0</v>
          </cell>
          <cell r="DA282" t="b">
            <v>0</v>
          </cell>
          <cell r="DB282"/>
          <cell r="DC282"/>
          <cell r="DD282"/>
          <cell r="DE282" t="b">
            <v>0</v>
          </cell>
          <cell r="DF282" t="b">
            <v>0</v>
          </cell>
        </row>
        <row r="283">
          <cell r="A283" t="str">
            <v>4491</v>
          </cell>
          <cell r="B283" t="str">
            <v>Eon Recent Reads Report</v>
          </cell>
          <cell r="C283" t="str">
            <v>100. Change Completed</v>
          </cell>
          <cell r="D283">
            <v>43038</v>
          </cell>
          <cell r="E283" t="str">
            <v>CO-RCVD 30/10/2017
PD-CLSD 01/11/17</v>
          </cell>
          <cell r="F283"/>
          <cell r="G283" t="b">
            <v>0</v>
          </cell>
          <cell r="H283"/>
          <cell r="I283">
            <v>42905</v>
          </cell>
          <cell r="L283" t="b">
            <v>0</v>
          </cell>
          <cell r="M283"/>
          <cell r="N283"/>
          <cell r="O283"/>
          <cell r="P283" t="str">
            <v>Dave Turpin</v>
          </cell>
          <cell r="Q283"/>
          <cell r="R283"/>
          <cell r="S283" t="str">
            <v>Dene Williams</v>
          </cell>
          <cell r="T283" t="str">
            <v>CR (Internal)</v>
          </cell>
          <cell r="U283" t="str">
            <v>COMPLETE</v>
          </cell>
          <cell r="V283" t="b">
            <v>0</v>
          </cell>
          <cell r="X283"/>
          <cell r="AD283"/>
          <cell r="AF283"/>
          <cell r="AN283"/>
          <cell r="AR283"/>
          <cell r="AS283"/>
          <cell r="AZ283"/>
          <cell r="BB283"/>
          <cell r="BC283"/>
          <cell r="BE283" t="b">
            <v>0</v>
          </cell>
          <cell r="BI283">
            <v>42949</v>
          </cell>
          <cell r="BM283"/>
          <cell r="BO283" t="str">
            <v>01/11/17 - BICC CONFIRMED DELIVERY OF CR346 FOR 02/08/17</v>
          </cell>
          <cell r="BQ283"/>
          <cell r="BS283"/>
          <cell r="BU283"/>
          <cell r="BW283"/>
          <cell r="BX283"/>
          <cell r="BY283">
            <v>0</v>
          </cell>
          <cell r="BZ283" t="str">
            <v>UKLP IADBI346</v>
          </cell>
          <cell r="CA283" t="str">
            <v>R &amp; N</v>
          </cell>
          <cell r="CB283"/>
          <cell r="CC283" t="str">
            <v>Project Delivery</v>
          </cell>
          <cell r="CD283"/>
          <cell r="CE283"/>
          <cell r="CF283"/>
          <cell r="CG283" t="b">
            <v>0</v>
          </cell>
          <cell r="CH283"/>
          <cell r="CJ283" t="b">
            <v>0</v>
          </cell>
          <cell r="CK283" t="b">
            <v>0</v>
          </cell>
          <cell r="CL283" t="b">
            <v>0</v>
          </cell>
          <cell r="CM283"/>
          <cell r="CO283"/>
          <cell r="CP283"/>
          <cell r="CQ283" t="b">
            <v>0</v>
          </cell>
          <cell r="CR283" t="b">
            <v>0</v>
          </cell>
          <cell r="CS283"/>
          <cell r="CT283"/>
          <cell r="CU283"/>
          <cell r="CV283"/>
          <cell r="CW283"/>
          <cell r="CX283" t="b">
            <v>0</v>
          </cell>
          <cell r="CY283" t="b">
            <v>0</v>
          </cell>
          <cell r="CZ283" t="b">
            <v>0</v>
          </cell>
          <cell r="DA283" t="b">
            <v>0</v>
          </cell>
          <cell r="DB283"/>
          <cell r="DC283"/>
          <cell r="DD283"/>
          <cell r="DE283" t="b">
            <v>0</v>
          </cell>
          <cell r="DF283" t="b">
            <v>0</v>
          </cell>
        </row>
        <row r="284">
          <cell r="A284" t="str">
            <v>4492</v>
          </cell>
          <cell r="B284" t="str">
            <v>Ability to replace Code cut off reads</v>
          </cell>
          <cell r="C284" t="str">
            <v>99. Change Cancelled</v>
          </cell>
          <cell r="D284">
            <v>43070</v>
          </cell>
          <cell r="E284" t="str">
            <v>CO-RCVD 30/10/2017
Moved from CO-RCVD to 2.1 Start Up Approach in Progress 09/11/2017
Moved to 98. Propose to Close
99. Change Cancelled</v>
          </cell>
          <cell r="F284"/>
          <cell r="G284" t="b">
            <v>0</v>
          </cell>
          <cell r="H284"/>
          <cell r="I284">
            <v>42906</v>
          </cell>
          <cell r="K284">
            <v>43132</v>
          </cell>
          <cell r="L284" t="b">
            <v>0</v>
          </cell>
          <cell r="M284"/>
          <cell r="N284"/>
          <cell r="O284"/>
          <cell r="P284" t="str">
            <v>Emma Smith</v>
          </cell>
          <cell r="Q284"/>
          <cell r="R284"/>
          <cell r="S284" t="str">
            <v>Padmini Duvvuri</v>
          </cell>
          <cell r="T284" t="str">
            <v>CR (Internal)</v>
          </cell>
          <cell r="U284" t="str">
            <v>CLOSED</v>
          </cell>
          <cell r="V284" t="b">
            <v>0</v>
          </cell>
          <cell r="X284"/>
          <cell r="AD284"/>
          <cell r="AF284"/>
          <cell r="AN284"/>
          <cell r="AR284"/>
          <cell r="AS284"/>
          <cell r="AZ284"/>
          <cell r="BB284"/>
          <cell r="BC284"/>
          <cell r="BE284" t="b">
            <v>0</v>
          </cell>
          <cell r="BM284"/>
          <cell r="BO284" t="str">
            <v>12/02/2018 Dc Email from Emma Smith confirming this change can  be closed.
19/12/2017 AC- Padmini Duvvuri is the senior project manager and Tom Lineham is the Project Manager 
30/11/2017 - JB/ES propose to close - no longer required with the following bus</v>
          </cell>
          <cell r="BQ284"/>
          <cell r="BS284"/>
          <cell r="BU284"/>
          <cell r="BW284"/>
          <cell r="BX284"/>
          <cell r="BY284">
            <v>99</v>
          </cell>
          <cell r="BZ284" t="str">
            <v>UKLP IADBI348</v>
          </cell>
          <cell r="CA284" t="str">
            <v>R &amp; N</v>
          </cell>
          <cell r="CB284"/>
          <cell r="CC284" t="str">
            <v>Project Delivery</v>
          </cell>
          <cell r="CD284" t="str">
            <v>ISU</v>
          </cell>
          <cell r="CE284" t="str">
            <v>Reads</v>
          </cell>
          <cell r="CF284" t="str">
            <v>31-100days</v>
          </cell>
          <cell r="CG284" t="b">
            <v>0</v>
          </cell>
          <cell r="CH284"/>
          <cell r="CJ284" t="b">
            <v>0</v>
          </cell>
          <cell r="CK284" t="b">
            <v>0</v>
          </cell>
          <cell r="CL284" t="b">
            <v>0</v>
          </cell>
          <cell r="CM284"/>
          <cell r="CO284"/>
          <cell r="CP284"/>
          <cell r="CQ284" t="b">
            <v>0</v>
          </cell>
          <cell r="CR284" t="b">
            <v>0</v>
          </cell>
          <cell r="CS284" t="str">
            <v>Customer</v>
          </cell>
          <cell r="CT284"/>
          <cell r="CU284"/>
          <cell r="CV284"/>
          <cell r="CW284"/>
          <cell r="CX284" t="b">
            <v>0</v>
          </cell>
          <cell r="CY284" t="b">
            <v>0</v>
          </cell>
          <cell r="CZ284" t="b">
            <v>0</v>
          </cell>
          <cell r="DA284" t="b">
            <v>0</v>
          </cell>
          <cell r="DB284"/>
          <cell r="DC284"/>
          <cell r="DD284"/>
          <cell r="DE284" t="b">
            <v>0</v>
          </cell>
          <cell r="DF284" t="b">
            <v>0</v>
          </cell>
        </row>
        <row r="285">
          <cell r="A285" t="str">
            <v>4502</v>
          </cell>
          <cell r="B285" t="str">
            <v>SAP BW IA Request</v>
          </cell>
          <cell r="C285" t="str">
            <v>100. Change Completed</v>
          </cell>
          <cell r="D285">
            <v>43045</v>
          </cell>
          <cell r="E285" t="str">
            <v>CO-RCVD 30/10/2017
PD-IMPD 03/11/2017
PD-IMPD changed to  12. CCR/Internal Document in Progress 08/11/17
11. Change In Delivery 16/11/17 - JB
100. Change Complete - JB</v>
          </cell>
          <cell r="F285"/>
          <cell r="G285" t="b">
            <v>0</v>
          </cell>
          <cell r="H285"/>
          <cell r="I285">
            <v>42951</v>
          </cell>
          <cell r="K285">
            <v>43193</v>
          </cell>
          <cell r="L285" t="b">
            <v>0</v>
          </cell>
          <cell r="M285"/>
          <cell r="N285"/>
          <cell r="O285"/>
          <cell r="P285" t="str">
            <v>Steve Concannon</v>
          </cell>
          <cell r="Q285"/>
          <cell r="R285"/>
          <cell r="S285" t="str">
            <v>Dene Williams</v>
          </cell>
          <cell r="T285" t="str">
            <v>CR (Internal)</v>
          </cell>
          <cell r="U285" t="str">
            <v>CLOSED</v>
          </cell>
          <cell r="V285" t="b">
            <v>0</v>
          </cell>
          <cell r="X285"/>
          <cell r="AD285"/>
          <cell r="AF285"/>
          <cell r="AN285"/>
          <cell r="AR285"/>
          <cell r="AS285"/>
          <cell r="AZ285"/>
          <cell r="BB285"/>
          <cell r="BC285"/>
          <cell r="BE285" t="b">
            <v>0</v>
          </cell>
          <cell r="BH285">
            <v>43042</v>
          </cell>
          <cell r="BM285"/>
          <cell r="BO285" t="str">
            <v xml:space="preserve">06/03/18 Julie B - Delivered under release 1 - Release 1 is in closedown
04/12/16 DC JB to chase for update tomorrow.  We Close once confirmed.
16/11/17 - marking as in delivery until confirmation of delivery received. - JB
08/11/17 DC Update from JB - </v>
          </cell>
          <cell r="BQ285"/>
          <cell r="BS285"/>
          <cell r="BU285"/>
          <cell r="BW285"/>
          <cell r="BX285"/>
          <cell r="BY285">
            <v>1</v>
          </cell>
          <cell r="BZ285" t="str">
            <v>UKLP IADBI368</v>
          </cell>
          <cell r="CA285" t="str">
            <v>R &amp; N</v>
          </cell>
          <cell r="CB285"/>
          <cell r="CC285" t="str">
            <v>Project Delivery</v>
          </cell>
          <cell r="CD285" t="str">
            <v>BW</v>
          </cell>
          <cell r="CE285" t="str">
            <v>Other</v>
          </cell>
          <cell r="CF285" t="str">
            <v>31-100days</v>
          </cell>
          <cell r="CG285" t="b">
            <v>0</v>
          </cell>
          <cell r="CH285"/>
          <cell r="CJ285" t="b">
            <v>0</v>
          </cell>
          <cell r="CK285" t="b">
            <v>0</v>
          </cell>
          <cell r="CL285" t="b">
            <v>0</v>
          </cell>
          <cell r="CM285"/>
          <cell r="CO285"/>
          <cell r="CP285"/>
          <cell r="CQ285" t="b">
            <v>0</v>
          </cell>
          <cell r="CR285" t="b">
            <v>0</v>
          </cell>
          <cell r="CS285"/>
          <cell r="CT285"/>
          <cell r="CU285"/>
          <cell r="CV285"/>
          <cell r="CW285"/>
          <cell r="CX285" t="b">
            <v>0</v>
          </cell>
          <cell r="CY285" t="b">
            <v>0</v>
          </cell>
          <cell r="CZ285" t="b">
            <v>0</v>
          </cell>
          <cell r="DA285" t="b">
            <v>0</v>
          </cell>
          <cell r="DB285"/>
          <cell r="DC285"/>
          <cell r="DD285"/>
          <cell r="DE285" t="b">
            <v>0</v>
          </cell>
          <cell r="DF285" t="b">
            <v>0</v>
          </cell>
        </row>
        <row r="286">
          <cell r="A286" t="str">
            <v>4503</v>
          </cell>
          <cell r="B286" t="str">
            <v>Late Meter Attached resolution</v>
          </cell>
          <cell r="C286" t="str">
            <v>99. Change Cancelled</v>
          </cell>
          <cell r="D286">
            <v>43138</v>
          </cell>
          <cell r="E286" t="str">
            <v>CO-RCVD 30/10/2017
Moved from CO-RCVD to 2.1 Start Up Approach in Progress 09/11/2017
98. Xoserve Propose Change Not Required99. Change Cancelled</v>
          </cell>
          <cell r="F286"/>
          <cell r="G286" t="b">
            <v>0</v>
          </cell>
          <cell r="H286"/>
          <cell r="I286">
            <v>42955</v>
          </cell>
          <cell r="K286">
            <v>43132</v>
          </cell>
          <cell r="L286" t="b">
            <v>0</v>
          </cell>
          <cell r="M286"/>
          <cell r="N286"/>
          <cell r="O286"/>
          <cell r="P286" t="str">
            <v>Sarah Hadley</v>
          </cell>
          <cell r="Q286"/>
          <cell r="R286"/>
          <cell r="S286" t="str">
            <v>Matt Rider</v>
          </cell>
          <cell r="T286" t="str">
            <v>CR (Internal)</v>
          </cell>
          <cell r="U286" t="str">
            <v>CLOSED</v>
          </cell>
          <cell r="V286" t="b">
            <v>0</v>
          </cell>
          <cell r="X286"/>
          <cell r="AD286"/>
          <cell r="AF286"/>
          <cell r="AN286"/>
          <cell r="AR286"/>
          <cell r="AS286"/>
          <cell r="AZ286"/>
          <cell r="BB286"/>
          <cell r="BC286"/>
          <cell r="BE286" t="b">
            <v>0</v>
          </cell>
          <cell r="BM286"/>
          <cell r="BO286" t="str">
            <v>07/02/2018 DC Confirmation from Emma Lyndon that this change can be closed.
07/02/2018 DC This change was discussed at the minor release meeting yesterday, Emma Lyndon is to speak to Mark Cockayne about closing this change down.  She is to come back to us</v>
          </cell>
          <cell r="BQ286"/>
          <cell r="BS286"/>
          <cell r="BU286"/>
          <cell r="BW286"/>
          <cell r="BX286"/>
          <cell r="BY286">
            <v>99</v>
          </cell>
          <cell r="BZ286" t="str">
            <v>UKLP IADBI370</v>
          </cell>
          <cell r="CA286" t="str">
            <v>R &amp; N</v>
          </cell>
          <cell r="CB286"/>
          <cell r="CC286" t="str">
            <v>Project Delivery</v>
          </cell>
          <cell r="CD286" t="str">
            <v>Other</v>
          </cell>
          <cell r="CE286" t="str">
            <v>Other</v>
          </cell>
          <cell r="CF286" t="str">
            <v>31-100days</v>
          </cell>
          <cell r="CG286" t="b">
            <v>0</v>
          </cell>
          <cell r="CH286"/>
          <cell r="CJ286" t="b">
            <v>0</v>
          </cell>
          <cell r="CK286" t="b">
            <v>0</v>
          </cell>
          <cell r="CL286" t="b">
            <v>0</v>
          </cell>
          <cell r="CM286"/>
          <cell r="CO286"/>
          <cell r="CP286"/>
          <cell r="CQ286" t="b">
            <v>0</v>
          </cell>
          <cell r="CR286" t="b">
            <v>1</v>
          </cell>
          <cell r="CS286"/>
          <cell r="CT286"/>
          <cell r="CU286"/>
          <cell r="CV286" t="str">
            <v>Xoserve Internal CR (business improvement initiative)</v>
          </cell>
          <cell r="CW286" t="str">
            <v>Multiple Market Groups</v>
          </cell>
          <cell r="CX286" t="b">
            <v>1</v>
          </cell>
          <cell r="CY286" t="b">
            <v>0</v>
          </cell>
          <cell r="CZ286" t="b">
            <v>0</v>
          </cell>
          <cell r="DA286" t="b">
            <v>0</v>
          </cell>
          <cell r="DB286" t="str">
            <v>Service Area 7: NTS Capacity / LDZ Capacity / Commodity / Reconciliation / Ad-Hoc Adjustment and Energy Balancing Invoices</v>
          </cell>
          <cell r="DC286" t="str">
            <v>Two to Five</v>
          </cell>
          <cell r="DD286" t="str">
            <v>Low</v>
          </cell>
          <cell r="DE286" t="b">
            <v>0</v>
          </cell>
          <cell r="DF286" t="b">
            <v>0</v>
          </cell>
        </row>
        <row r="287">
          <cell r="A287" t="str">
            <v>4504</v>
          </cell>
          <cell r="B287" t="str">
            <v>Address Maintenance Solution</v>
          </cell>
          <cell r="C287" t="str">
            <v>99. Change Cancelled</v>
          </cell>
          <cell r="D287">
            <v>43038</v>
          </cell>
          <cell r="E287" t="str">
            <v>CO-RCVD 30/10/2017
Moved from CO-RCVD to 2.1 Start Up Approach in Progress 09/11/2017</v>
          </cell>
          <cell r="F287"/>
          <cell r="G287" t="b">
            <v>0</v>
          </cell>
          <cell r="H287"/>
          <cell r="I287">
            <v>42999</v>
          </cell>
          <cell r="K287">
            <v>43160</v>
          </cell>
          <cell r="L287" t="b">
            <v>0</v>
          </cell>
          <cell r="M287"/>
          <cell r="N287"/>
          <cell r="O287"/>
          <cell r="P287"/>
          <cell r="Q287"/>
          <cell r="R287"/>
          <cell r="S287" t="str">
            <v>Dene Williams</v>
          </cell>
          <cell r="T287" t="str">
            <v>CR (Internal)</v>
          </cell>
          <cell r="U287" t="str">
            <v>CLOSED</v>
          </cell>
          <cell r="V287" t="b">
            <v>0</v>
          </cell>
          <cell r="W287">
            <v>43070</v>
          </cell>
          <cell r="X287"/>
          <cell r="AD287"/>
          <cell r="AF287"/>
          <cell r="AN287"/>
          <cell r="AR287"/>
          <cell r="AS287"/>
          <cell r="AZ287"/>
          <cell r="BB287"/>
          <cell r="BC287"/>
          <cell r="BE287" t="b">
            <v>0</v>
          </cell>
          <cell r="BH287">
            <v>36558</v>
          </cell>
          <cell r="BM287"/>
          <cell r="BO287" t="str">
            <v>01/12/2017 DC update from JB/ES - this is a duplicate of 4249, this can cbe closed.
15/11/2017 JB Mar-18 - currently non-compliant with UNC, risk of reputation
15/11/2017 JB There isn’t a workaround – The lack of updates is conceivably driving up the high</v>
          </cell>
          <cell r="BQ287"/>
          <cell r="BS287"/>
          <cell r="BU287"/>
          <cell r="BW287"/>
          <cell r="BX287" t="str">
            <v>Steve Concannon</v>
          </cell>
          <cell r="BY287">
            <v>99</v>
          </cell>
          <cell r="BZ287" t="str">
            <v>UKLP IADBI382</v>
          </cell>
          <cell r="CA287" t="str">
            <v>R &amp; N</v>
          </cell>
          <cell r="CB287"/>
          <cell r="CC287" t="str">
            <v>Project Delivery</v>
          </cell>
          <cell r="CD287" t="str">
            <v>ISU</v>
          </cell>
          <cell r="CE287" t="str">
            <v>SPA</v>
          </cell>
          <cell r="CF287" t="str">
            <v>31-100days</v>
          </cell>
          <cell r="CG287" t="b">
            <v>0</v>
          </cell>
          <cell r="CH287"/>
          <cell r="CJ287" t="b">
            <v>0</v>
          </cell>
          <cell r="CK287" t="b">
            <v>0</v>
          </cell>
          <cell r="CL287" t="b">
            <v>0</v>
          </cell>
          <cell r="CM287"/>
          <cell r="CO287"/>
          <cell r="CP287"/>
          <cell r="CQ287" t="b">
            <v>0</v>
          </cell>
          <cell r="CR287" t="b">
            <v>0</v>
          </cell>
          <cell r="CS287"/>
          <cell r="CT287"/>
          <cell r="CU287"/>
          <cell r="CV287"/>
          <cell r="CW287"/>
          <cell r="CX287" t="b">
            <v>0</v>
          </cell>
          <cell r="CY287" t="b">
            <v>0</v>
          </cell>
          <cell r="CZ287" t="b">
            <v>0</v>
          </cell>
          <cell r="DA287" t="b">
            <v>0</v>
          </cell>
          <cell r="DB287"/>
          <cell r="DC287"/>
          <cell r="DD287"/>
          <cell r="DE287" t="b">
            <v>0</v>
          </cell>
          <cell r="DF287" t="b">
            <v>0</v>
          </cell>
        </row>
        <row r="288">
          <cell r="A288" t="str">
            <v>COR2431</v>
          </cell>
          <cell r="B288" t="str">
            <v>UK Link CPU &amp; Memory Upgrade</v>
          </cell>
          <cell r="C288" t="str">
            <v>100. Change Completed</v>
          </cell>
          <cell r="D288">
            <v>41155</v>
          </cell>
          <cell r="E288" t="str">
            <v>CO RCVD 07/10/2011,EQ PNDG 12/10/2011,BE PNDG 14/12/2011,BE PROD 14/12/2011,BE SENT 20/12/2011,CA RCVD 20/12/2011,PD PROD 20/12/2011,PD IMPD 19/03/2012,EQ PNDG 12/10/2011,PD IMPD 19/03/2012,PD SENT 03/09/2012,PD CLSD 03/09/2012</v>
          </cell>
          <cell r="F288"/>
          <cell r="G288" t="b">
            <v>0</v>
          </cell>
          <cell r="H288"/>
          <cell r="I288">
            <v>40823</v>
          </cell>
          <cell r="J288">
            <v>40848</v>
          </cell>
          <cell r="L288" t="b">
            <v>0</v>
          </cell>
          <cell r="M288"/>
          <cell r="N288"/>
          <cell r="O288"/>
          <cell r="P288" t="str">
            <v>Christina McArthur</v>
          </cell>
          <cell r="Q288" t="str">
            <v>Workload Meeting 12/10/11</v>
          </cell>
          <cell r="R288"/>
          <cell r="S288" t="str">
            <v>Sat Kalsi</v>
          </cell>
          <cell r="T288" t="str">
            <v>CR (internal)</v>
          </cell>
          <cell r="U288" t="str">
            <v>COMPLETE</v>
          </cell>
          <cell r="V288" t="b">
            <v>0</v>
          </cell>
          <cell r="X288" t="str">
            <v>Christina McArthur</v>
          </cell>
          <cell r="Y288">
            <v>40848</v>
          </cell>
          <cell r="AD288"/>
          <cell r="AF288" t="str">
            <v>PNDG</v>
          </cell>
          <cell r="AG288">
            <v>40828</v>
          </cell>
          <cell r="AK288">
            <v>40897</v>
          </cell>
          <cell r="AL288">
            <v>40897</v>
          </cell>
          <cell r="AM288">
            <v>40897</v>
          </cell>
          <cell r="AN288" t="str">
            <v>XEC</v>
          </cell>
          <cell r="AR288"/>
          <cell r="AS288" t="str">
            <v>SENT</v>
          </cell>
          <cell r="AT288">
            <v>40897</v>
          </cell>
          <cell r="AU288">
            <v>40897</v>
          </cell>
          <cell r="AZ288"/>
          <cell r="BB288"/>
          <cell r="BC288" t="str">
            <v>RCVD</v>
          </cell>
          <cell r="BD288">
            <v>40897</v>
          </cell>
          <cell r="BE288" t="b">
            <v>0</v>
          </cell>
          <cell r="BF288">
            <v>7</v>
          </cell>
          <cell r="BH288">
            <v>40989</v>
          </cell>
          <cell r="BI288">
            <v>40987</v>
          </cell>
          <cell r="BJ288">
            <v>41152</v>
          </cell>
          <cell r="BM288" t="str">
            <v>CLSD</v>
          </cell>
          <cell r="BN288">
            <v>41155</v>
          </cell>
          <cell r="BO288" t="str">
            <v>03/09/12 KB - Closure approval received from Denis Regan - set to PD-CLSD.                                                                                                  03/09/12 KB - Copy of CCN forwarded to all original recipients per Christina's orig</v>
          </cell>
          <cell r="BQ288"/>
          <cell r="BS288"/>
          <cell r="BU288"/>
          <cell r="BW288"/>
          <cell r="BX288"/>
          <cell r="BZ288"/>
          <cell r="CA288"/>
          <cell r="CB288"/>
          <cell r="CC288"/>
          <cell r="CD288"/>
          <cell r="CE288"/>
          <cell r="CF288"/>
          <cell r="CG288" t="b">
            <v>0</v>
          </cell>
          <cell r="CH288"/>
          <cell r="CJ288" t="b">
            <v>0</v>
          </cell>
          <cell r="CK288" t="b">
            <v>0</v>
          </cell>
          <cell r="CL288" t="b">
            <v>0</v>
          </cell>
          <cell r="CM288"/>
          <cell r="CO288"/>
          <cell r="CP288"/>
          <cell r="CQ288" t="b">
            <v>0</v>
          </cell>
          <cell r="CR288" t="b">
            <v>0</v>
          </cell>
          <cell r="CS288"/>
          <cell r="CT288"/>
          <cell r="CU288"/>
          <cell r="CV288"/>
          <cell r="CW288"/>
          <cell r="CX288" t="b">
            <v>0</v>
          </cell>
          <cell r="CY288" t="b">
            <v>0</v>
          </cell>
          <cell r="CZ288" t="b">
            <v>0</v>
          </cell>
          <cell r="DA288" t="b">
            <v>0</v>
          </cell>
          <cell r="DB288"/>
          <cell r="DC288"/>
          <cell r="DD288"/>
          <cell r="DE288" t="b">
            <v>0</v>
          </cell>
          <cell r="DF288" t="b">
            <v>0</v>
          </cell>
        </row>
        <row r="289">
          <cell r="A289" t="str">
            <v>COR2432</v>
          </cell>
          <cell r="B289" t="str">
            <v>Oracle &amp; CA Gen Upgrade</v>
          </cell>
          <cell r="C289" t="str">
            <v>99. Change Cancelled</v>
          </cell>
          <cell r="D289">
            <v>41134</v>
          </cell>
          <cell r="E289" t="str">
            <v>CO RCVD 07/10/2011,EQ PNDG 12/10/2011,EQ CLSD 13/08/2012
Moved from EQ-CLSD to 99. Change Cancelled 08/11/2017</v>
          </cell>
          <cell r="F289"/>
          <cell r="G289" t="b">
            <v>0</v>
          </cell>
          <cell r="H289"/>
          <cell r="I289">
            <v>40823</v>
          </cell>
          <cell r="J289">
            <v>40848</v>
          </cell>
          <cell r="L289" t="b">
            <v>0</v>
          </cell>
          <cell r="M289"/>
          <cell r="N289"/>
          <cell r="O289"/>
          <cell r="P289" t="str">
            <v>Christina McArthur</v>
          </cell>
          <cell r="Q289" t="str">
            <v>Workload Meeting 12/10/11</v>
          </cell>
          <cell r="R289"/>
          <cell r="S289" t="str">
            <v>Sat Kalsi</v>
          </cell>
          <cell r="T289" t="str">
            <v>CR (internal)</v>
          </cell>
          <cell r="U289" t="str">
            <v>CLOSED</v>
          </cell>
          <cell r="V289" t="b">
            <v>0</v>
          </cell>
          <cell r="X289" t="str">
            <v>Christina McArthur</v>
          </cell>
          <cell r="Y289">
            <v>40848</v>
          </cell>
          <cell r="Z289">
            <v>41030</v>
          </cell>
          <cell r="AA289">
            <v>41030</v>
          </cell>
          <cell r="AD289"/>
          <cell r="AF289" t="str">
            <v>CLSD</v>
          </cell>
          <cell r="AG289">
            <v>41134</v>
          </cell>
          <cell r="AN289"/>
          <cell r="AR289"/>
          <cell r="AS289"/>
          <cell r="AZ289"/>
          <cell r="BB289"/>
          <cell r="BC289"/>
          <cell r="BE289" t="b">
            <v>0</v>
          </cell>
          <cell r="BF289">
            <v>7</v>
          </cell>
          <cell r="BM289"/>
          <cell r="BO289" t="str">
            <v xml:space="preserve">13/08/12 KB - Update received from Sat Kalsi - "Further to last weeks workload meeting can you please arrange to close COR2432. This COR was raised as a place holder to undertake an upgrade of CAGen and Oracle. However, due to a change in direction a new </v>
          </cell>
          <cell r="BQ289"/>
          <cell r="BS289"/>
          <cell r="BU289"/>
          <cell r="BW289"/>
          <cell r="BX289"/>
          <cell r="BZ289"/>
          <cell r="CA289"/>
          <cell r="CB289"/>
          <cell r="CC289"/>
          <cell r="CD289"/>
          <cell r="CE289"/>
          <cell r="CF289"/>
          <cell r="CG289" t="b">
            <v>0</v>
          </cell>
          <cell r="CH289"/>
          <cell r="CJ289" t="b">
            <v>0</v>
          </cell>
          <cell r="CK289" t="b">
            <v>0</v>
          </cell>
          <cell r="CL289" t="b">
            <v>0</v>
          </cell>
          <cell r="CM289"/>
          <cell r="CO289"/>
          <cell r="CP289"/>
          <cell r="CQ289" t="b">
            <v>0</v>
          </cell>
          <cell r="CR289" t="b">
            <v>0</v>
          </cell>
          <cell r="CS289"/>
          <cell r="CT289"/>
          <cell r="CU289"/>
          <cell r="CV289"/>
          <cell r="CW289"/>
          <cell r="CX289" t="b">
            <v>0</v>
          </cell>
          <cell r="CY289" t="b">
            <v>0</v>
          </cell>
          <cell r="CZ289" t="b">
            <v>0</v>
          </cell>
          <cell r="DA289" t="b">
            <v>0</v>
          </cell>
          <cell r="DB289"/>
          <cell r="DC289"/>
          <cell r="DD289"/>
          <cell r="DE289" t="b">
            <v>0</v>
          </cell>
          <cell r="DF289" t="b">
            <v>0</v>
          </cell>
        </row>
        <row r="290">
          <cell r="A290" t="str">
            <v>COR3541</v>
          </cell>
          <cell r="B290" t="str">
            <v>AQ Review 2015</v>
          </cell>
          <cell r="C290" t="str">
            <v>100. Change Completed</v>
          </cell>
          <cell r="D290">
            <v>42405</v>
          </cell>
          <cell r="E290" t="str">
            <v>CO-RCVD 10/12/2014
PD-CLSD 05/02/2016</v>
          </cell>
          <cell r="F290"/>
          <cell r="G290" t="b">
            <v>0</v>
          </cell>
          <cell r="H290"/>
          <cell r="I290">
            <v>41983</v>
          </cell>
          <cell r="L290" t="b">
            <v>0</v>
          </cell>
          <cell r="M290"/>
          <cell r="N290"/>
          <cell r="O290"/>
          <cell r="P290" t="str">
            <v>Jo Rooney</v>
          </cell>
          <cell r="Q290" t="str">
            <v>ICAF Meeting 17/12/14</v>
          </cell>
          <cell r="R290" t="str">
            <v>Vicky Palmer</v>
          </cell>
          <cell r="S290" t="str">
            <v>Lorraine Cave</v>
          </cell>
          <cell r="T290" t="str">
            <v>CR (internal)</v>
          </cell>
          <cell r="U290" t="str">
            <v>COMPLETE</v>
          </cell>
          <cell r="V290" t="b">
            <v>0</v>
          </cell>
          <cell r="W290">
            <v>42405</v>
          </cell>
          <cell r="X290" t="str">
            <v>Jo Rooney</v>
          </cell>
          <cell r="AD290"/>
          <cell r="AF290"/>
          <cell r="AN290"/>
          <cell r="AR290"/>
          <cell r="AS290"/>
          <cell r="AZ290"/>
          <cell r="BB290"/>
          <cell r="BC290"/>
          <cell r="BE290" t="b">
            <v>0</v>
          </cell>
          <cell r="BF290">
            <v>6</v>
          </cell>
          <cell r="BH290">
            <v>42314</v>
          </cell>
          <cell r="BI290">
            <v>42314</v>
          </cell>
          <cell r="BM290" t="str">
            <v>CLSD</v>
          </cell>
          <cell r="BO290" t="str">
            <v>05/02/2016: CM Project now closed.
14/12/15 Cm Planning meeting - AQ IS END DATE 2ND JAN 16.
07/12/15: Cm email recievd from Jo Rooney - the current AQ Review 2015 closedown date in the PMO plan is on or around December 19th? I need to push this out until</v>
          </cell>
          <cell r="BQ290"/>
          <cell r="BS290"/>
          <cell r="BU290"/>
          <cell r="BW290"/>
          <cell r="BX290"/>
          <cell r="BZ290"/>
          <cell r="CA290"/>
          <cell r="CB290"/>
          <cell r="CC290"/>
          <cell r="CD290"/>
          <cell r="CE290"/>
          <cell r="CF290"/>
          <cell r="CG290" t="b">
            <v>0</v>
          </cell>
          <cell r="CH290"/>
          <cell r="CJ290" t="b">
            <v>0</v>
          </cell>
          <cell r="CK290" t="b">
            <v>0</v>
          </cell>
          <cell r="CL290" t="b">
            <v>0</v>
          </cell>
          <cell r="CM290"/>
          <cell r="CO290"/>
          <cell r="CP290"/>
          <cell r="CQ290" t="b">
            <v>0</v>
          </cell>
          <cell r="CR290" t="b">
            <v>0</v>
          </cell>
          <cell r="CS290"/>
          <cell r="CT290"/>
          <cell r="CU290"/>
          <cell r="CV290"/>
          <cell r="CW290"/>
          <cell r="CX290" t="b">
            <v>0</v>
          </cell>
          <cell r="CY290" t="b">
            <v>0</v>
          </cell>
          <cell r="CZ290" t="b">
            <v>0</v>
          </cell>
          <cell r="DA290" t="b">
            <v>0</v>
          </cell>
          <cell r="DB290"/>
          <cell r="DC290"/>
          <cell r="DD290"/>
          <cell r="DE290" t="b">
            <v>0</v>
          </cell>
          <cell r="DF290" t="b">
            <v>0</v>
          </cell>
        </row>
        <row r="291">
          <cell r="A291" t="str">
            <v>COR1000.05</v>
          </cell>
          <cell r="B291" t="str">
            <v>Migration of IX Files</v>
          </cell>
          <cell r="C291" t="str">
            <v>99. Change Cancelled</v>
          </cell>
          <cell r="D291">
            <v>40646</v>
          </cell>
          <cell r="E291" t="str">
            <v>CO RCVD 16/02/2010
EQ PNDG 17/02/2010
EQ PROD 04/06/2010
EQ CLSD 13/04/2011
Moved from EQ-CLSD to 99. Change Cancelled 08/11/2017</v>
          </cell>
          <cell r="F291"/>
          <cell r="G291" t="b">
            <v>0</v>
          </cell>
          <cell r="H291"/>
          <cell r="I291">
            <v>40225</v>
          </cell>
          <cell r="J291">
            <v>40333</v>
          </cell>
          <cell r="L291" t="b">
            <v>0</v>
          </cell>
          <cell r="M291"/>
          <cell r="N291"/>
          <cell r="O291"/>
          <cell r="P291" t="str">
            <v>Chris Fears</v>
          </cell>
          <cell r="Q291" t="str">
            <v>Workload Meeting 17/02/10</v>
          </cell>
          <cell r="R291" t="str">
            <v>Steve Adcock</v>
          </cell>
          <cell r="S291" t="str">
            <v>Iain Collin</v>
          </cell>
          <cell r="T291" t="str">
            <v>CR (internal)</v>
          </cell>
          <cell r="U291" t="str">
            <v>CLOSED</v>
          </cell>
          <cell r="V291" t="b">
            <v>0</v>
          </cell>
          <cell r="X291" t="str">
            <v>Dave Gore</v>
          </cell>
          <cell r="Y291">
            <v>40333</v>
          </cell>
          <cell r="AD291"/>
          <cell r="AF291" t="str">
            <v>CLSD</v>
          </cell>
          <cell r="AG291">
            <v>40646</v>
          </cell>
          <cell r="AN291"/>
          <cell r="AR291"/>
          <cell r="AS291"/>
          <cell r="AZ291"/>
          <cell r="BB291"/>
          <cell r="BC291"/>
          <cell r="BE291" t="b">
            <v>0</v>
          </cell>
          <cell r="BF291">
            <v>7</v>
          </cell>
          <cell r="BM291"/>
          <cell r="BO291" t="str">
            <v>13/04/11 AK - Email rec'd from Steve Adcock giving his approval to close change.
05/04/11 AK - Email sent to Steve Adcock stating "Re: COR1000.5 - Migration of IX Files. I have received an update from Iain Collin advising that the above named section of C</v>
          </cell>
          <cell r="BQ291"/>
          <cell r="BS291"/>
          <cell r="BU291"/>
          <cell r="BW291"/>
          <cell r="BX291"/>
          <cell r="BZ291"/>
          <cell r="CA291"/>
          <cell r="CB291"/>
          <cell r="CC291"/>
          <cell r="CD291"/>
          <cell r="CE291"/>
          <cell r="CF291"/>
          <cell r="CG291" t="b">
            <v>0</v>
          </cell>
          <cell r="CH291"/>
          <cell r="CJ291" t="b">
            <v>0</v>
          </cell>
          <cell r="CK291" t="b">
            <v>0</v>
          </cell>
          <cell r="CL291" t="b">
            <v>0</v>
          </cell>
          <cell r="CM291"/>
          <cell r="CO291"/>
          <cell r="CP291"/>
          <cell r="CQ291" t="b">
            <v>0</v>
          </cell>
          <cell r="CR291" t="b">
            <v>0</v>
          </cell>
          <cell r="CS291"/>
          <cell r="CT291"/>
          <cell r="CU291"/>
          <cell r="CV291"/>
          <cell r="CW291"/>
          <cell r="CX291" t="b">
            <v>0</v>
          </cell>
          <cell r="CY291" t="b">
            <v>0</v>
          </cell>
          <cell r="CZ291" t="b">
            <v>0</v>
          </cell>
          <cell r="DA291" t="b">
            <v>0</v>
          </cell>
          <cell r="DB291"/>
          <cell r="DC291"/>
          <cell r="DD291"/>
          <cell r="DE291" t="b">
            <v>0</v>
          </cell>
          <cell r="DF291" t="b">
            <v>0</v>
          </cell>
        </row>
        <row r="292">
          <cell r="A292" t="str">
            <v>COR1154.05</v>
          </cell>
          <cell r="B292" t="str">
            <v>Industry Engagement</v>
          </cell>
          <cell r="C292" t="str">
            <v>100. Change Completed</v>
          </cell>
          <cell r="D292">
            <v>41192</v>
          </cell>
          <cell r="E292" t="str">
            <v>CO RCVD 26/09/2012,EQ PROD 10/10/2012</v>
          </cell>
          <cell r="F292"/>
          <cell r="G292" t="b">
            <v>0</v>
          </cell>
          <cell r="H292"/>
          <cell r="I292">
            <v>41178</v>
          </cell>
          <cell r="J292">
            <v>41192</v>
          </cell>
          <cell r="L292" t="b">
            <v>0</v>
          </cell>
          <cell r="M292"/>
          <cell r="N292"/>
          <cell r="O292"/>
          <cell r="P292" t="str">
            <v>Jo Bradbury</v>
          </cell>
          <cell r="Q292" t="str">
            <v>Workload Meeting 26/09/12</v>
          </cell>
          <cell r="R292" t="str">
            <v>Sat Kalsi</v>
          </cell>
          <cell r="S292" t="str">
            <v>Andy Watson</v>
          </cell>
          <cell r="T292" t="str">
            <v>CR (internal)</v>
          </cell>
          <cell r="U292" t="str">
            <v>COMPLETE</v>
          </cell>
          <cell r="V292" t="b">
            <v>0</v>
          </cell>
          <cell r="W292">
            <v>41425</v>
          </cell>
          <cell r="X292" t="str">
            <v>Jo Bradbury</v>
          </cell>
          <cell r="Y292">
            <v>41192</v>
          </cell>
          <cell r="Z292">
            <v>41631</v>
          </cell>
          <cell r="AD292"/>
          <cell r="AF292" t="str">
            <v>PROD</v>
          </cell>
          <cell r="AG292">
            <v>41192</v>
          </cell>
          <cell r="AN292"/>
          <cell r="AR292"/>
          <cell r="AS292"/>
          <cell r="AZ292"/>
          <cell r="BB292"/>
          <cell r="BC292"/>
          <cell r="BE292" t="b">
            <v>0</v>
          </cell>
          <cell r="BF292">
            <v>7</v>
          </cell>
          <cell r="BM292"/>
          <cell r="BO292" t="str">
            <v>08/01/13 KB - Targets discussed with Jo Bradbury and Phil Collins - As official project documentation will not be produced (EQR/BER etc.) the due date of 18/10/12 has been set to n/a.  Dates are not available at present but will fall in line with dates pr</v>
          </cell>
          <cell r="BQ292"/>
          <cell r="BS292"/>
          <cell r="BU292"/>
          <cell r="BW292"/>
          <cell r="BX292"/>
          <cell r="BZ292"/>
          <cell r="CA292"/>
          <cell r="CB292"/>
          <cell r="CC292"/>
          <cell r="CD292"/>
          <cell r="CE292"/>
          <cell r="CF292"/>
          <cell r="CG292" t="b">
            <v>0</v>
          </cell>
          <cell r="CH292"/>
          <cell r="CJ292" t="b">
            <v>0</v>
          </cell>
          <cell r="CK292" t="b">
            <v>0</v>
          </cell>
          <cell r="CL292" t="b">
            <v>0</v>
          </cell>
          <cell r="CM292"/>
          <cell r="CO292"/>
          <cell r="CP292"/>
          <cell r="CQ292" t="b">
            <v>0</v>
          </cell>
          <cell r="CR292" t="b">
            <v>0</v>
          </cell>
          <cell r="CS292"/>
          <cell r="CT292"/>
          <cell r="CU292"/>
          <cell r="CV292"/>
          <cell r="CW292"/>
          <cell r="CX292" t="b">
            <v>0</v>
          </cell>
          <cell r="CY292" t="b">
            <v>0</v>
          </cell>
          <cell r="CZ292" t="b">
            <v>0</v>
          </cell>
          <cell r="DA292" t="b">
            <v>0</v>
          </cell>
          <cell r="DB292"/>
          <cell r="DC292"/>
          <cell r="DD292"/>
          <cell r="DE292" t="b">
            <v>0</v>
          </cell>
          <cell r="DF292" t="b">
            <v>0</v>
          </cell>
        </row>
        <row r="293">
          <cell r="A293" t="str">
            <v>COR1855</v>
          </cell>
          <cell r="B293" t="str">
            <v>CSEPs Reconciliation Sort Function on Charge Calculation Sheet</v>
          </cell>
          <cell r="C293" t="str">
            <v>99. Change Cancelled</v>
          </cell>
          <cell r="D293">
            <v>41337</v>
          </cell>
          <cell r="E293" t="str">
            <v>CO RCVD 24/05/2010,EQ PNDG 02/06/2010
EQ CLSD 04/03/2013
Moved from EQ-CLSD to 99. Change Cancelled 08/11/2017</v>
          </cell>
          <cell r="F293" t="str">
            <v>Currently our charge calculation screen on the CSEPs system for CSEPs Rec displays the LMNs/Rec Periods in order that the files were loaded. This makes it difficult when we need to select specific LMNs to cancel, change the status or run charge calculatio</v>
          </cell>
          <cell r="G293" t="b">
            <v>0</v>
          </cell>
          <cell r="H293"/>
          <cell r="I293">
            <v>40322</v>
          </cell>
          <cell r="L293" t="b">
            <v>0</v>
          </cell>
          <cell r="M293"/>
          <cell r="N293"/>
          <cell r="O293"/>
          <cell r="P293" t="str">
            <v>Yvonne McHugh</v>
          </cell>
          <cell r="Q293" t="str">
            <v>Workload Meeting 02/06/10</v>
          </cell>
          <cell r="R293" t="str">
            <v>Tricia Moody</v>
          </cell>
          <cell r="S293" t="str">
            <v>Lorraine Cave</v>
          </cell>
          <cell r="T293" t="str">
            <v>CR (internal)</v>
          </cell>
          <cell r="U293" t="str">
            <v>CLOSED</v>
          </cell>
          <cell r="V293" t="b">
            <v>0</v>
          </cell>
          <cell r="X293"/>
          <cell r="AD293"/>
          <cell r="AF293" t="str">
            <v>CLSD</v>
          </cell>
          <cell r="AG293">
            <v>41337</v>
          </cell>
          <cell r="AN293"/>
          <cell r="AR293"/>
          <cell r="AS293"/>
          <cell r="AZ293"/>
          <cell r="BB293"/>
          <cell r="BC293"/>
          <cell r="BE293" t="b">
            <v>0</v>
          </cell>
          <cell r="BF293">
            <v>6</v>
          </cell>
          <cell r="BM293"/>
          <cell r="BO293" t="str">
            <v xml:space="preserve">04/03/13 KB - This piece of work is being carried out as a Minor Enhancement (xrn2759/XO2412).  Set to EQ-CLSD.  
10/09/12 KB - Transferred from DT to LC due to change in roles.                                                                              </v>
          </cell>
          <cell r="BQ293"/>
          <cell r="BS293"/>
          <cell r="BU293"/>
          <cell r="BW293"/>
          <cell r="BX293"/>
          <cell r="BZ293"/>
          <cell r="CA293"/>
          <cell r="CB293"/>
          <cell r="CC293"/>
          <cell r="CD293"/>
          <cell r="CE293"/>
          <cell r="CF293"/>
          <cell r="CG293" t="b">
            <v>0</v>
          </cell>
          <cell r="CH293"/>
          <cell r="CJ293" t="b">
            <v>0</v>
          </cell>
          <cell r="CK293" t="b">
            <v>0</v>
          </cell>
          <cell r="CL293" t="b">
            <v>0</v>
          </cell>
          <cell r="CM293"/>
          <cell r="CO293"/>
          <cell r="CP293"/>
          <cell r="CQ293" t="b">
            <v>0</v>
          </cell>
          <cell r="CR293" t="b">
            <v>0</v>
          </cell>
          <cell r="CS293"/>
          <cell r="CT293"/>
          <cell r="CU293"/>
          <cell r="CV293"/>
          <cell r="CW293"/>
          <cell r="CX293" t="b">
            <v>0</v>
          </cell>
          <cell r="CY293" t="b">
            <v>0</v>
          </cell>
          <cell r="CZ293" t="b">
            <v>0</v>
          </cell>
          <cell r="DA293" t="b">
            <v>0</v>
          </cell>
          <cell r="DB293"/>
          <cell r="DC293"/>
          <cell r="DD293"/>
          <cell r="DE293" t="b">
            <v>0</v>
          </cell>
          <cell r="DF293" t="b">
            <v>0</v>
          </cell>
        </row>
        <row r="294">
          <cell r="A294" t="str">
            <v>COR3265</v>
          </cell>
          <cell r="B294" t="str">
            <v>Clarity Enhancements to R13</v>
          </cell>
          <cell r="C294" t="str">
            <v>99. Change Cancelled</v>
          </cell>
          <cell r="D294">
            <v>41600</v>
          </cell>
          <cell r="E294" t="str">
            <v>CO-RCVD 22/11/2013</v>
          </cell>
          <cell r="F294"/>
          <cell r="G294" t="b">
            <v>0</v>
          </cell>
          <cell r="H294"/>
          <cell r="I294">
            <v>41600</v>
          </cell>
          <cell r="L294" t="b">
            <v>0</v>
          </cell>
          <cell r="M294"/>
          <cell r="N294"/>
          <cell r="O294"/>
          <cell r="P294" t="str">
            <v>Chantal Burgess</v>
          </cell>
          <cell r="Q294"/>
          <cell r="R294"/>
          <cell r="S294" t="str">
            <v>Chantal Burgess</v>
          </cell>
          <cell r="T294" t="str">
            <v>CR (internal)</v>
          </cell>
          <cell r="U294" t="str">
            <v>CLOSED</v>
          </cell>
          <cell r="V294" t="b">
            <v>0</v>
          </cell>
          <cell r="X294" t="str">
            <v>Adam Turbitt</v>
          </cell>
          <cell r="AD294"/>
          <cell r="AF294"/>
          <cell r="AN294"/>
          <cell r="AR294"/>
          <cell r="AS294"/>
          <cell r="AZ294"/>
          <cell r="BB294"/>
          <cell r="BC294"/>
          <cell r="BE294" t="b">
            <v>0</v>
          </cell>
          <cell r="BG294">
            <v>41670</v>
          </cell>
          <cell r="BM294"/>
          <cell r="BO294" t="str">
            <v>13/04/2015 AT - Set CO-CLSD</v>
          </cell>
          <cell r="BQ294"/>
          <cell r="BS294"/>
          <cell r="BU294"/>
          <cell r="BW294"/>
          <cell r="BX294"/>
          <cell r="BZ294"/>
          <cell r="CA294"/>
          <cell r="CB294"/>
          <cell r="CC294"/>
          <cell r="CD294"/>
          <cell r="CE294"/>
          <cell r="CF294"/>
          <cell r="CG294" t="b">
            <v>0</v>
          </cell>
          <cell r="CH294"/>
          <cell r="CJ294" t="b">
            <v>0</v>
          </cell>
          <cell r="CK294" t="b">
            <v>0</v>
          </cell>
          <cell r="CL294" t="b">
            <v>0</v>
          </cell>
          <cell r="CM294"/>
          <cell r="CO294"/>
          <cell r="CP294"/>
          <cell r="CQ294" t="b">
            <v>0</v>
          </cell>
          <cell r="CR294" t="b">
            <v>0</v>
          </cell>
          <cell r="CS294"/>
          <cell r="CT294"/>
          <cell r="CU294"/>
          <cell r="CV294"/>
          <cell r="CW294"/>
          <cell r="CX294" t="b">
            <v>0</v>
          </cell>
          <cell r="CY294" t="b">
            <v>0</v>
          </cell>
          <cell r="CZ294" t="b">
            <v>0</v>
          </cell>
          <cell r="DA294" t="b">
            <v>0</v>
          </cell>
          <cell r="DB294"/>
          <cell r="DC294"/>
          <cell r="DD294"/>
          <cell r="DE294" t="b">
            <v>0</v>
          </cell>
          <cell r="DF294" t="b">
            <v>0</v>
          </cell>
        </row>
        <row r="295">
          <cell r="A295" t="str">
            <v>COR3187</v>
          </cell>
          <cell r="B295" t="str">
            <v>COR3187 - Delivery of Phase 2 EU Codes</v>
          </cell>
          <cell r="C295" t="str">
            <v>100. Change Completed</v>
          </cell>
          <cell r="D295">
            <v>42583</v>
          </cell>
          <cell r="E295" t="str">
            <v xml:space="preserve">CO-RCVD 05/09/2013
EQ PROD 17/09/2013
EQ-SENT 10/10/2013
BE-RCVD 27/11/2013
BE-PROD 04/12/2013
BE-SENT 27/06/2014
CA-RCVD 10/07/2014
SN-PROD 10/07/2014
SN-SENT 23/07/2014
PD-PROD 23/07/2014
CA-RCVD 27/01/2015
SN-PROD 27/01/2015
SN-SENT 27/02/2015
PD-PROD </v>
          </cell>
          <cell r="F295" t="str">
            <v>The Capacity Allocation Mechanisms (CAM code) will need to be implemented by 1st November 2015 and this is expected to effectively set the timetable by which some of the key elements of Balancing Code and Interoperability code will also need to be deliver</v>
          </cell>
          <cell r="G295" t="b">
            <v>0</v>
          </cell>
          <cell r="H295"/>
          <cell r="I295">
            <v>41522</v>
          </cell>
          <cell r="J295">
            <v>41535</v>
          </cell>
          <cell r="K295">
            <v>42309</v>
          </cell>
          <cell r="L295" t="b">
            <v>0</v>
          </cell>
          <cell r="M295" t="str">
            <v>NNW</v>
          </cell>
          <cell r="N295" t="str">
            <v>TNO</v>
          </cell>
          <cell r="O295" t="str">
            <v>Sean McGoldrick</v>
          </cell>
          <cell r="P295" t="str">
            <v>Sean McGoldrick</v>
          </cell>
          <cell r="Q295"/>
          <cell r="R295" t="str">
            <v>Mark Cockayne</v>
          </cell>
          <cell r="S295" t="str">
            <v>Jessica Harris</v>
          </cell>
          <cell r="T295" t="str">
            <v>CO</v>
          </cell>
          <cell r="U295" t="str">
            <v>COMPLETE</v>
          </cell>
          <cell r="V295" t="b">
            <v>1</v>
          </cell>
          <cell r="W295">
            <v>42620</v>
          </cell>
          <cell r="X295" t="str">
            <v>Hannah Reddy</v>
          </cell>
          <cell r="Y295">
            <v>41534</v>
          </cell>
          <cell r="Z295">
            <v>41558</v>
          </cell>
          <cell r="AB295">
            <v>41557</v>
          </cell>
          <cell r="AC295">
            <v>1068765</v>
          </cell>
          <cell r="AD295" t="str">
            <v>25 weeks</v>
          </cell>
          <cell r="AE295">
            <v>41649</v>
          </cell>
          <cell r="AF295" t="str">
            <v>SENT</v>
          </cell>
          <cell r="AG295">
            <v>41557</v>
          </cell>
          <cell r="AH295">
            <v>41605</v>
          </cell>
          <cell r="AI295">
            <v>41618</v>
          </cell>
          <cell r="AJ295">
            <v>41612</v>
          </cell>
          <cell r="AK295">
            <v>41817</v>
          </cell>
          <cell r="AM295">
            <v>41817</v>
          </cell>
          <cell r="AN295" t="str">
            <v>Pre-Sanction 17/06/2014</v>
          </cell>
          <cell r="AO295">
            <v>41985</v>
          </cell>
          <cell r="AP295">
            <v>5649968</v>
          </cell>
          <cell r="AR295"/>
          <cell r="AS295" t="str">
            <v>SENT</v>
          </cell>
          <cell r="AT295">
            <v>41817</v>
          </cell>
          <cell r="AU295">
            <v>42031</v>
          </cell>
          <cell r="AV295">
            <v>42044</v>
          </cell>
          <cell r="AW295">
            <v>42044</v>
          </cell>
          <cell r="AX295">
            <v>42062</v>
          </cell>
          <cell r="AZ295"/>
          <cell r="BA295">
            <v>42062</v>
          </cell>
          <cell r="BB295"/>
          <cell r="BC295" t="str">
            <v>SENT</v>
          </cell>
          <cell r="BD295">
            <v>42062</v>
          </cell>
          <cell r="BE295" t="b">
            <v>0</v>
          </cell>
          <cell r="BF295">
            <v>5</v>
          </cell>
          <cell r="BH295">
            <v>42253</v>
          </cell>
          <cell r="BI295">
            <v>42253</v>
          </cell>
          <cell r="BJ295">
            <v>42490</v>
          </cell>
          <cell r="BK295">
            <v>42576</v>
          </cell>
          <cell r="BL295">
            <v>42668</v>
          </cell>
          <cell r="BM295" t="str">
            <v>RCVD</v>
          </cell>
          <cell r="BN295">
            <v>42583</v>
          </cell>
          <cell r="BO295" t="str">
            <v xml:space="preserve">01.08.16: Cm received the CCN back from the networks today approved version 4. CM and Cf to validate all documents before I can complete this project
25/07/16: CM A further CCN has had to be issued to the networks as costings were missedout. Version 4 pf </v>
          </cell>
          <cell r="BQ295"/>
          <cell r="BS295"/>
          <cell r="BU295"/>
          <cell r="BW295"/>
          <cell r="BX295"/>
          <cell r="BZ295"/>
          <cell r="CA295"/>
          <cell r="CB295"/>
          <cell r="CC295"/>
          <cell r="CD295"/>
          <cell r="CE295"/>
          <cell r="CF295"/>
          <cell r="CG295" t="b">
            <v>0</v>
          </cell>
          <cell r="CH295"/>
          <cell r="CJ295" t="b">
            <v>0</v>
          </cell>
          <cell r="CK295" t="b">
            <v>0</v>
          </cell>
          <cell r="CL295" t="b">
            <v>0</v>
          </cell>
          <cell r="CM295"/>
          <cell r="CO295"/>
          <cell r="CP295"/>
          <cell r="CQ295" t="b">
            <v>0</v>
          </cell>
          <cell r="CR295" t="b">
            <v>0</v>
          </cell>
          <cell r="CS295"/>
          <cell r="CT295"/>
          <cell r="CU295"/>
          <cell r="CV295"/>
          <cell r="CW295"/>
          <cell r="CX295" t="b">
            <v>0</v>
          </cell>
          <cell r="CY295" t="b">
            <v>0</v>
          </cell>
          <cell r="CZ295" t="b">
            <v>0</v>
          </cell>
          <cell r="DA295" t="b">
            <v>0</v>
          </cell>
          <cell r="DB295"/>
          <cell r="DC295"/>
          <cell r="DD295"/>
          <cell r="DE295" t="b">
            <v>0</v>
          </cell>
          <cell r="DF295" t="b">
            <v>0</v>
          </cell>
        </row>
        <row r="296">
          <cell r="A296" t="str">
            <v>COR3336</v>
          </cell>
          <cell r="B296" t="str">
            <v>UNC MOD 425 – Re-establishment of supply meter point – shipperless sites
(ON HOLD PENDING NEW CO)</v>
          </cell>
          <cell r="C296" t="str">
            <v>99. Change Cancelled</v>
          </cell>
          <cell r="D296">
            <v>41893</v>
          </cell>
          <cell r="E296" t="str">
            <v>CO-RCVD 20/02/2014
EQ-PROD 05/03/2014
EQ-SENT 24/03/2014
BE-RCVD 28/03/2014
BE-PROD 28/03/2014
BE-CLSD 11/09/2014</v>
          </cell>
          <cell r="F296" t="str">
            <v>UNC Mod 425 is similar in nature to UNC Mod 424 / 410A in that it enables Transporters to retrospectively invoice for transportation charges and energy charges where it is determined that following a shipper withdrawal the supply meter point is still capa</v>
          </cell>
          <cell r="G296" t="b">
            <v>0</v>
          </cell>
          <cell r="H296" t="str">
            <v>Mod 425</v>
          </cell>
          <cell r="I296">
            <v>41690</v>
          </cell>
          <cell r="J296">
            <v>41703</v>
          </cell>
          <cell r="K296">
            <v>41730</v>
          </cell>
          <cell r="L296" t="b">
            <v>1</v>
          </cell>
          <cell r="M296" t="str">
            <v>ADN</v>
          </cell>
          <cell r="N296"/>
          <cell r="O296" t="str">
            <v>Joel Martin</v>
          </cell>
          <cell r="P296" t="str">
            <v>Joel Martin</v>
          </cell>
          <cell r="Q296" t="str">
            <v>See comments
(virtual meeting minutes 26/02/14)</v>
          </cell>
          <cell r="R296" t="str">
            <v>Dave Ackers</v>
          </cell>
          <cell r="S296" t="str">
            <v>Helen Gohil</v>
          </cell>
          <cell r="T296" t="str">
            <v>CO</v>
          </cell>
          <cell r="U296" t="str">
            <v>CLOSED</v>
          </cell>
          <cell r="V296" t="b">
            <v>1</v>
          </cell>
          <cell r="W296">
            <v>41893</v>
          </cell>
          <cell r="X296"/>
          <cell r="Y296">
            <v>41703</v>
          </cell>
          <cell r="Z296">
            <v>41729</v>
          </cell>
          <cell r="AB296">
            <v>41722</v>
          </cell>
          <cell r="AD296"/>
          <cell r="AF296" t="str">
            <v>SENT</v>
          </cell>
          <cell r="AG296">
            <v>41722</v>
          </cell>
          <cell r="AH296">
            <v>41726</v>
          </cell>
          <cell r="AN296"/>
          <cell r="AR296"/>
          <cell r="AS296" t="str">
            <v>PROD</v>
          </cell>
          <cell r="AT296">
            <v>41726</v>
          </cell>
          <cell r="AZ296"/>
          <cell r="BB296"/>
          <cell r="BC296"/>
          <cell r="BE296" t="b">
            <v>0</v>
          </cell>
          <cell r="BF296">
            <v>3</v>
          </cell>
          <cell r="BM296"/>
          <cell r="BO296" t="str">
            <v>11/09/14 Closure approved at CMSG meeting on 11/09/14 (see meeting minutes) as incorporated within COR3457 for a combined CMS release. 
12/06/14 KB Closure of this CO was approved at CMSG meeting (a new CO will be submitted incorporating 4 CO'S).  BER du</v>
          </cell>
          <cell r="BQ296"/>
          <cell r="BS296"/>
          <cell r="BU296"/>
          <cell r="BW296"/>
          <cell r="BX296"/>
          <cell r="BZ296"/>
          <cell r="CA296"/>
          <cell r="CB296"/>
          <cell r="CC296"/>
          <cell r="CD296"/>
          <cell r="CE296"/>
          <cell r="CF296"/>
          <cell r="CG296" t="b">
            <v>0</v>
          </cell>
          <cell r="CH296"/>
          <cell r="CJ296" t="b">
            <v>0</v>
          </cell>
          <cell r="CK296" t="b">
            <v>0</v>
          </cell>
          <cell r="CL296" t="b">
            <v>0</v>
          </cell>
          <cell r="CM296"/>
          <cell r="CO296"/>
          <cell r="CP296"/>
          <cell r="CQ296" t="b">
            <v>0</v>
          </cell>
          <cell r="CR296" t="b">
            <v>0</v>
          </cell>
          <cell r="CS296"/>
          <cell r="CT296"/>
          <cell r="CU296"/>
          <cell r="CV296"/>
          <cell r="CW296"/>
          <cell r="CX296" t="b">
            <v>0</v>
          </cell>
          <cell r="CY296" t="b">
            <v>0</v>
          </cell>
          <cell r="CZ296" t="b">
            <v>0</v>
          </cell>
          <cell r="DA296" t="b">
            <v>0</v>
          </cell>
          <cell r="DB296"/>
          <cell r="DC296"/>
          <cell r="DD296"/>
          <cell r="DE296" t="b">
            <v>0</v>
          </cell>
          <cell r="DF296" t="b">
            <v>0</v>
          </cell>
        </row>
        <row r="297">
          <cell r="A297" t="str">
            <v>COR2323</v>
          </cell>
          <cell r="B297" t="str">
            <v>National Grid Transmission IP Requirements</v>
          </cell>
          <cell r="C297" t="str">
            <v>100. Change Completed</v>
          </cell>
          <cell r="D297">
            <v>40956</v>
          </cell>
          <cell r="E297" t="str">
            <v xml:space="preserve">CO RCVD 14/06/2011,EQ PROD 27/06/2011,EQ SENT 27/06/2011,BE RCVD 06/07/2011,BE PNDG 06/07/2011,BE PROD 06/07/2011,BE SENT 11/07/2011,CA RCVD 19/08/2011,SN PNDG 19/08/2011,SN PROD 19/08/2011,PD PROD 30/08/2011,PD IMPD 30/09/2011,PD SENT 30/11/2011,PD CLSD </v>
          </cell>
          <cell r="F297" t="str">
            <v>ODS decommissioning is due to commence on 01/08/11. To ensure that all dependencies from ODS are removed, Xoserve &amp; NGT have come up with a list of operational reports &amp; ODBC dependent offline systems that access the ODS to source data. Xoserve have deliv</v>
          </cell>
          <cell r="G297" t="b">
            <v>0</v>
          </cell>
          <cell r="H297"/>
          <cell r="I297">
            <v>40708</v>
          </cell>
          <cell r="J297">
            <v>40722</v>
          </cell>
          <cell r="L297" t="b">
            <v>0</v>
          </cell>
          <cell r="M297" t="str">
            <v>NNW</v>
          </cell>
          <cell r="N297" t="str">
            <v>NGT</v>
          </cell>
          <cell r="O297" t="str">
            <v>Sean McGoldrick</v>
          </cell>
          <cell r="P297" t="str">
            <v>Daniel Griffiths</v>
          </cell>
          <cell r="Q297" t="str">
            <v>Workload Meeting 15/06/11</v>
          </cell>
          <cell r="R297"/>
          <cell r="S297" t="str">
            <v>Annie Griffith</v>
          </cell>
          <cell r="T297" t="str">
            <v>CO</v>
          </cell>
          <cell r="U297" t="str">
            <v>COMPLETE</v>
          </cell>
          <cell r="V297" t="b">
            <v>1</v>
          </cell>
          <cell r="X297" t="str">
            <v>Lee Chambers</v>
          </cell>
          <cell r="Y297">
            <v>40721</v>
          </cell>
          <cell r="Z297">
            <v>40735</v>
          </cell>
          <cell r="AB297">
            <v>40721</v>
          </cell>
          <cell r="AC297">
            <v>0</v>
          </cell>
          <cell r="AD297"/>
          <cell r="AF297" t="str">
            <v>SENT</v>
          </cell>
          <cell r="AG297">
            <v>40721</v>
          </cell>
          <cell r="AH297">
            <v>40730</v>
          </cell>
          <cell r="AI297">
            <v>40744</v>
          </cell>
          <cell r="AJ297">
            <v>40735</v>
          </cell>
          <cell r="AK297">
            <v>40735</v>
          </cell>
          <cell r="AL297">
            <v>40735</v>
          </cell>
          <cell r="AM297">
            <v>40735</v>
          </cell>
          <cell r="AN297" t="str">
            <v>XM2 Review Meeting 05/07/11</v>
          </cell>
          <cell r="AO297">
            <v>40827</v>
          </cell>
          <cell r="AP297">
            <v>84997</v>
          </cell>
          <cell r="AR297"/>
          <cell r="AS297" t="str">
            <v>SENT</v>
          </cell>
          <cell r="AT297">
            <v>40735</v>
          </cell>
          <cell r="AU297">
            <v>40774</v>
          </cell>
          <cell r="AV297">
            <v>40791</v>
          </cell>
          <cell r="AW297">
            <v>40785</v>
          </cell>
          <cell r="AZ297"/>
          <cell r="BB297"/>
          <cell r="BC297" t="str">
            <v>PROD</v>
          </cell>
          <cell r="BD297">
            <v>40774</v>
          </cell>
          <cell r="BE297" t="b">
            <v>0</v>
          </cell>
          <cell r="BF297">
            <v>5</v>
          </cell>
          <cell r="BG297">
            <v>40728</v>
          </cell>
          <cell r="BH297">
            <v>40816</v>
          </cell>
          <cell r="BI297">
            <v>40816</v>
          </cell>
          <cell r="BJ297">
            <v>40877</v>
          </cell>
          <cell r="BK297">
            <v>40877</v>
          </cell>
          <cell r="BL297">
            <v>40907</v>
          </cell>
          <cell r="BM297" t="str">
            <v>CLSD</v>
          </cell>
          <cell r="BN297">
            <v>40956</v>
          </cell>
          <cell r="BO297" t="str">
            <v>09/01/12 AK - Email sent to Sean McGoldrick from Lee Chambers stating "We have now implemented a fix to resolve the attached and Kate has now confirmed that this resolves the issues that were being experienced. As we have not been advised of any other iss</v>
          </cell>
          <cell r="BQ297"/>
          <cell r="BS297"/>
          <cell r="BU297"/>
          <cell r="BW297"/>
          <cell r="BX297"/>
          <cell r="BZ297"/>
          <cell r="CA297"/>
          <cell r="CB297"/>
          <cell r="CC297"/>
          <cell r="CD297"/>
          <cell r="CE297"/>
          <cell r="CF297"/>
          <cell r="CG297" t="b">
            <v>0</v>
          </cell>
          <cell r="CH297"/>
          <cell r="CJ297" t="b">
            <v>0</v>
          </cell>
          <cell r="CK297" t="b">
            <v>0</v>
          </cell>
          <cell r="CL297" t="b">
            <v>0</v>
          </cell>
          <cell r="CM297"/>
          <cell r="CO297"/>
          <cell r="CP297"/>
          <cell r="CQ297" t="b">
            <v>0</v>
          </cell>
          <cell r="CR297" t="b">
            <v>0</v>
          </cell>
          <cell r="CS297"/>
          <cell r="CT297"/>
          <cell r="CU297"/>
          <cell r="CV297"/>
          <cell r="CW297"/>
          <cell r="CX297" t="b">
            <v>0</v>
          </cell>
          <cell r="CY297" t="b">
            <v>0</v>
          </cell>
          <cell r="CZ297" t="b">
            <v>0</v>
          </cell>
          <cell r="DA297" t="b">
            <v>0</v>
          </cell>
          <cell r="DB297"/>
          <cell r="DC297"/>
          <cell r="DD297"/>
          <cell r="DE297" t="b">
            <v>0</v>
          </cell>
          <cell r="DF297" t="b">
            <v>0</v>
          </cell>
        </row>
        <row r="298">
          <cell r="A298" t="str">
            <v>COR1154.06</v>
          </cell>
          <cell r="B298" t="str">
            <v>Capability Analysis</v>
          </cell>
          <cell r="C298" t="str">
            <v>100. Change Completed</v>
          </cell>
          <cell r="D298">
            <v>41373</v>
          </cell>
          <cell r="E298" t="str">
            <v>CO RCVD 26/09/2012
EQ PROD 10/10/2012
PD IMPD 09/04/2013
PD CLSD 09/04/2013</v>
          </cell>
          <cell r="F298" t="str">
            <v>Project undertaken by 3rd party to understand the extent of application change required for the UK Link Programme</v>
          </cell>
          <cell r="G298" t="b">
            <v>0</v>
          </cell>
          <cell r="H298"/>
          <cell r="I298">
            <v>41178</v>
          </cell>
          <cell r="J298">
            <v>41192</v>
          </cell>
          <cell r="L298" t="b">
            <v>0</v>
          </cell>
          <cell r="M298"/>
          <cell r="N298"/>
          <cell r="O298"/>
          <cell r="P298" t="str">
            <v>Jo Bradbury</v>
          </cell>
          <cell r="Q298" t="str">
            <v>Workload Meeting 26/09/12</v>
          </cell>
          <cell r="R298" t="str">
            <v>Sat Kalsi</v>
          </cell>
          <cell r="S298" t="str">
            <v>Andy Watson</v>
          </cell>
          <cell r="T298" t="str">
            <v>CR (internal)</v>
          </cell>
          <cell r="U298" t="str">
            <v>COMPLETE</v>
          </cell>
          <cell r="V298" t="b">
            <v>0</v>
          </cell>
          <cell r="X298"/>
          <cell r="Y298">
            <v>41192</v>
          </cell>
          <cell r="AD298"/>
          <cell r="AF298" t="str">
            <v>PROD</v>
          </cell>
          <cell r="AG298">
            <v>41192</v>
          </cell>
          <cell r="AN298"/>
          <cell r="AR298"/>
          <cell r="AS298"/>
          <cell r="AZ298"/>
          <cell r="BB298"/>
          <cell r="BC298"/>
          <cell r="BE298" t="b">
            <v>0</v>
          </cell>
          <cell r="BF298">
            <v>7</v>
          </cell>
          <cell r="BI298">
            <v>41373</v>
          </cell>
          <cell r="BM298" t="str">
            <v>CLSD</v>
          </cell>
          <cell r="BN298">
            <v>41373</v>
          </cell>
          <cell r="BO298" t="str">
            <v>09/04/13 KB - Stream closed as per e-mail from Andy Watson.
08/01/13 KB - Targets discussed with Jo Bradbury and Phil Collins - As official project documentation will not be produced (EQR/BER etc.) the due date of 18/10/12 has been set to n/a.  Dates are</v>
          </cell>
          <cell r="BQ298"/>
          <cell r="BS298"/>
          <cell r="BU298"/>
          <cell r="BW298"/>
          <cell r="BX298"/>
          <cell r="BZ298"/>
          <cell r="CA298"/>
          <cell r="CB298"/>
          <cell r="CC298"/>
          <cell r="CD298"/>
          <cell r="CE298"/>
          <cell r="CF298"/>
          <cell r="CG298" t="b">
            <v>0</v>
          </cell>
          <cell r="CH298"/>
          <cell r="CJ298" t="b">
            <v>0</v>
          </cell>
          <cell r="CK298" t="b">
            <v>0</v>
          </cell>
          <cell r="CL298" t="b">
            <v>0</v>
          </cell>
          <cell r="CM298"/>
          <cell r="CO298"/>
          <cell r="CP298"/>
          <cell r="CQ298" t="b">
            <v>0</v>
          </cell>
          <cell r="CR298" t="b">
            <v>0</v>
          </cell>
          <cell r="CS298"/>
          <cell r="CT298"/>
          <cell r="CU298"/>
          <cell r="CV298"/>
          <cell r="CW298"/>
          <cell r="CX298" t="b">
            <v>0</v>
          </cell>
          <cell r="CY298" t="b">
            <v>0</v>
          </cell>
          <cell r="CZ298" t="b">
            <v>0</v>
          </cell>
          <cell r="DA298" t="b">
            <v>0</v>
          </cell>
          <cell r="DB298"/>
          <cell r="DC298"/>
          <cell r="DD298"/>
          <cell r="DE298" t="b">
            <v>0</v>
          </cell>
          <cell r="DF298" t="b">
            <v>0</v>
          </cell>
        </row>
        <row r="299">
          <cell r="A299" t="str">
            <v>COR1154.13</v>
          </cell>
          <cell r="B299" t="str">
            <v>Due Diligence &amp; Prototype</v>
          </cell>
          <cell r="C299" t="str">
            <v>99. Change Cancelled</v>
          </cell>
          <cell r="D299">
            <v>41386</v>
          </cell>
          <cell r="E299" t="str">
            <v>CO RCVD 22/01/2013
Moved from EQ-CLSD to 99. Change Cancelled 08/11/2017</v>
          </cell>
          <cell r="F299" t="str">
            <v>Analysis to determine the level of customisation and changes to business processes a standard ERP solution would require, in order to satisfy the requirements of the UK Link Programme</v>
          </cell>
          <cell r="G299" t="b">
            <v>0</v>
          </cell>
          <cell r="H299"/>
          <cell r="I299">
            <v>41296</v>
          </cell>
          <cell r="L299" t="b">
            <v>0</v>
          </cell>
          <cell r="M299"/>
          <cell r="N299"/>
          <cell r="O299"/>
          <cell r="P299" t="str">
            <v>Jo Bradbury</v>
          </cell>
          <cell r="Q299" t="str">
            <v>Workload Meeting 23/01/2013</v>
          </cell>
          <cell r="R299" t="str">
            <v>Sat Kalsi</v>
          </cell>
          <cell r="S299" t="str">
            <v>Andy Watson</v>
          </cell>
          <cell r="T299" t="str">
            <v>CO</v>
          </cell>
          <cell r="U299" t="str">
            <v>CLOSED</v>
          </cell>
          <cell r="V299" t="b">
            <v>0</v>
          </cell>
          <cell r="W299">
            <v>41386</v>
          </cell>
          <cell r="X299" t="str">
            <v>Christina McArthur</v>
          </cell>
          <cell r="AD299"/>
          <cell r="AF299"/>
          <cell r="AN299"/>
          <cell r="AR299"/>
          <cell r="AS299"/>
          <cell r="AZ299"/>
          <cell r="BB299"/>
          <cell r="BC299"/>
          <cell r="BE299" t="b">
            <v>0</v>
          </cell>
          <cell r="BF299">
            <v>7</v>
          </cell>
          <cell r="BM299"/>
          <cell r="BO299"/>
          <cell r="BQ299"/>
          <cell r="BS299"/>
          <cell r="BU299"/>
          <cell r="BW299"/>
          <cell r="BX299"/>
          <cell r="BZ299"/>
          <cell r="CA299"/>
          <cell r="CB299"/>
          <cell r="CC299"/>
          <cell r="CD299"/>
          <cell r="CE299"/>
          <cell r="CF299"/>
          <cell r="CG299" t="b">
            <v>0</v>
          </cell>
          <cell r="CH299"/>
          <cell r="CJ299" t="b">
            <v>0</v>
          </cell>
          <cell r="CK299" t="b">
            <v>0</v>
          </cell>
          <cell r="CL299" t="b">
            <v>0</v>
          </cell>
          <cell r="CM299"/>
          <cell r="CO299"/>
          <cell r="CP299"/>
          <cell r="CQ299" t="b">
            <v>0</v>
          </cell>
          <cell r="CR299" t="b">
            <v>0</v>
          </cell>
          <cell r="CS299"/>
          <cell r="CT299"/>
          <cell r="CU299"/>
          <cell r="CV299"/>
          <cell r="CW299"/>
          <cell r="CX299" t="b">
            <v>0</v>
          </cell>
          <cell r="CY299" t="b">
            <v>0</v>
          </cell>
          <cell r="CZ299" t="b">
            <v>0</v>
          </cell>
          <cell r="DA299" t="b">
            <v>0</v>
          </cell>
          <cell r="DB299"/>
          <cell r="DC299"/>
          <cell r="DD299"/>
          <cell r="DE299" t="b">
            <v>0</v>
          </cell>
          <cell r="DF299" t="b">
            <v>0</v>
          </cell>
        </row>
        <row r="300">
          <cell r="A300" t="str">
            <v>COR1154a</v>
          </cell>
          <cell r="B300" t="str">
            <v>Project Nexus Other</v>
          </cell>
          <cell r="C300" t="str">
            <v>99. Change Cancelled</v>
          </cell>
          <cell r="D300">
            <v>41178</v>
          </cell>
          <cell r="E300" t="str">
            <v>CO RCVD 09/03/2010,EQ PNDG 10/03/2010,EQ CLSD 26/09/2012
Moved from EQ-CLSD to 99. Change Cancelled 08/11/2017</v>
          </cell>
          <cell r="F300" t="str">
            <v xml:space="preserve">Raised by Nexus Project Team to allow the project to separate the finances for Project Nexus Requirements Definition Phase from other areas of Project Nexus to avoid confusion with reporting.   </v>
          </cell>
          <cell r="G300" t="b">
            <v>0</v>
          </cell>
          <cell r="H300"/>
          <cell r="I300">
            <v>40246</v>
          </cell>
          <cell r="J300">
            <v>41280</v>
          </cell>
          <cell r="L300" t="b">
            <v>0</v>
          </cell>
          <cell r="M300"/>
          <cell r="N300"/>
          <cell r="O300"/>
          <cell r="P300" t="str">
            <v>Sue Turnbull</v>
          </cell>
          <cell r="Q300" t="str">
            <v>Workload Meeting 10/03/09</v>
          </cell>
          <cell r="R300" t="str">
            <v>Nick Salter</v>
          </cell>
          <cell r="S300" t="str">
            <v>Sat Kalsi</v>
          </cell>
          <cell r="T300" t="str">
            <v>CR (internal)</v>
          </cell>
          <cell r="U300" t="str">
            <v>CLOSED</v>
          </cell>
          <cell r="V300" t="b">
            <v>0</v>
          </cell>
          <cell r="X300" t="str">
            <v>Sue Turnbull</v>
          </cell>
          <cell r="AD300"/>
          <cell r="AF300" t="str">
            <v>CLSD</v>
          </cell>
          <cell r="AG300">
            <v>41178</v>
          </cell>
          <cell r="AN300"/>
          <cell r="AR300"/>
          <cell r="AS300"/>
          <cell r="AZ300"/>
          <cell r="BB300"/>
          <cell r="BC300"/>
          <cell r="BE300" t="b">
            <v>0</v>
          </cell>
          <cell r="BF300">
            <v>7</v>
          </cell>
          <cell r="BM300"/>
          <cell r="BO300" t="str">
            <v>26/09/12 KB - This COR has been closed as per e-mail request from Jo Bradbury - all correspondence filed in relevant folder.                                                                                                                      12/05/11 AK -</v>
          </cell>
          <cell r="BQ300"/>
          <cell r="BS300"/>
          <cell r="BU300"/>
          <cell r="BW300"/>
          <cell r="BX300"/>
          <cell r="BZ300"/>
          <cell r="CA300"/>
          <cell r="CB300"/>
          <cell r="CC300"/>
          <cell r="CD300"/>
          <cell r="CE300"/>
          <cell r="CF300"/>
          <cell r="CG300" t="b">
            <v>0</v>
          </cell>
          <cell r="CH300"/>
          <cell r="CJ300" t="b">
            <v>0</v>
          </cell>
          <cell r="CK300" t="b">
            <v>0</v>
          </cell>
          <cell r="CL300" t="b">
            <v>0</v>
          </cell>
          <cell r="CM300"/>
          <cell r="CO300"/>
          <cell r="CP300"/>
          <cell r="CQ300" t="b">
            <v>0</v>
          </cell>
          <cell r="CR300" t="b">
            <v>0</v>
          </cell>
          <cell r="CS300"/>
          <cell r="CT300"/>
          <cell r="CU300"/>
          <cell r="CV300"/>
          <cell r="CW300"/>
          <cell r="CX300" t="b">
            <v>0</v>
          </cell>
          <cell r="CY300" t="b">
            <v>0</v>
          </cell>
          <cell r="CZ300" t="b">
            <v>0</v>
          </cell>
          <cell r="DA300" t="b">
            <v>0</v>
          </cell>
          <cell r="DB300"/>
          <cell r="DC300"/>
          <cell r="DD300"/>
          <cell r="DE300" t="b">
            <v>0</v>
          </cell>
          <cell r="DF300" t="b">
            <v>0</v>
          </cell>
        </row>
        <row r="301">
          <cell r="A301" t="str">
            <v>COR3250</v>
          </cell>
          <cell r="B301" t="str">
            <v>Completion and return of a ‘GSR’ spreadsheet provided monthly by NGD</v>
          </cell>
          <cell r="C301" t="str">
            <v>100. Change Completed</v>
          </cell>
          <cell r="D301">
            <v>41673</v>
          </cell>
          <cell r="E301" t="str">
            <v>CO-RCVD 04/11/2013
EQ-PROD 13/11/2013
EQ-SENT 26/11/2013
BE-RCVD 20/01/2014
BE-PNDG 20/01/2014
BE-SENT 21/01/2014
CA-RCVD 23/01/2014
SN-PROD 23/01/2014
PD-IMPD 29/01/2014
PD-SENT 30/01/2014
PD-CLSD 03/02/2014</v>
          </cell>
          <cell r="F301" t="str">
            <v xml:space="preserve">An additional report is required, for NGD only, in order to ensure that the GSR data extract (taken from DN Link) can be fully validated to ensure all necessary GSR site visits take place.
The GSR team take a monthly data extract from DN Link in order to </v>
          </cell>
          <cell r="G301" t="b">
            <v>0</v>
          </cell>
          <cell r="H301"/>
          <cell r="I301">
            <v>41582</v>
          </cell>
          <cell r="J301">
            <v>41593</v>
          </cell>
          <cell r="L301" t="b">
            <v>0</v>
          </cell>
          <cell r="M301" t="str">
            <v>NNW</v>
          </cell>
          <cell r="N301" t="str">
            <v>NGD</v>
          </cell>
          <cell r="O301" t="str">
            <v>Alan Raper</v>
          </cell>
          <cell r="P301" t="str">
            <v>Alan Raper</v>
          </cell>
          <cell r="Q301"/>
          <cell r="R301" t="str">
            <v>Dave Ackers</v>
          </cell>
          <cell r="S301" t="str">
            <v>Lorraine Cave</v>
          </cell>
          <cell r="T301" t="str">
            <v>CO</v>
          </cell>
          <cell r="U301" t="str">
            <v>COMPLETE</v>
          </cell>
          <cell r="V301" t="b">
            <v>1</v>
          </cell>
          <cell r="X301" t="str">
            <v>Nita Patel / Sue Broadbent</v>
          </cell>
          <cell r="Y301">
            <v>41591</v>
          </cell>
          <cell r="Z301">
            <v>41604</v>
          </cell>
          <cell r="AB301">
            <v>41604</v>
          </cell>
          <cell r="AD301"/>
          <cell r="AF301" t="str">
            <v>SENT</v>
          </cell>
          <cell r="AG301">
            <v>41604</v>
          </cell>
          <cell r="AH301">
            <v>41659</v>
          </cell>
          <cell r="AI301">
            <v>41669</v>
          </cell>
          <cell r="AK301">
            <v>41660</v>
          </cell>
          <cell r="AM301">
            <v>41660</v>
          </cell>
          <cell r="AN301" t="str">
            <v>Pre Sanction 03/12/2013</v>
          </cell>
          <cell r="AP301">
            <v>672</v>
          </cell>
          <cell r="AR301"/>
          <cell r="AS301" t="str">
            <v>SENT</v>
          </cell>
          <cell r="AT301">
            <v>41660</v>
          </cell>
          <cell r="AU301">
            <v>41662</v>
          </cell>
          <cell r="AZ301"/>
          <cell r="BB301"/>
          <cell r="BC301"/>
          <cell r="BE301" t="b">
            <v>0</v>
          </cell>
          <cell r="BF301">
            <v>5</v>
          </cell>
          <cell r="BG301">
            <v>41582</v>
          </cell>
          <cell r="BH301">
            <v>41668</v>
          </cell>
          <cell r="BI301">
            <v>41668</v>
          </cell>
          <cell r="BJ301">
            <v>41669</v>
          </cell>
          <cell r="BK301">
            <v>41669</v>
          </cell>
          <cell r="BM301" t="str">
            <v>CLSD</v>
          </cell>
          <cell r="BN301">
            <v>41673</v>
          </cell>
          <cell r="BO301" t="str">
            <v xml:space="preserve">03/02/14 KB - NB This progressed throught ot completion without the requirement for a Scope of Work as the report had already been completed and issued to NGD.  
12/13 KB - BER received from Sue, howeve this is not to be issued until a BEO is received.  
</v>
          </cell>
          <cell r="BQ301"/>
          <cell r="BS301"/>
          <cell r="BU301"/>
          <cell r="BW301"/>
          <cell r="BX301"/>
          <cell r="BZ301"/>
          <cell r="CA301"/>
          <cell r="CB301"/>
          <cell r="CC301"/>
          <cell r="CD301"/>
          <cell r="CE301"/>
          <cell r="CF301"/>
          <cell r="CG301" t="b">
            <v>0</v>
          </cell>
          <cell r="CH301"/>
          <cell r="CJ301" t="b">
            <v>0</v>
          </cell>
          <cell r="CK301" t="b">
            <v>0</v>
          </cell>
          <cell r="CL301" t="b">
            <v>0</v>
          </cell>
          <cell r="CM301"/>
          <cell r="CO301"/>
          <cell r="CP301"/>
          <cell r="CQ301" t="b">
            <v>0</v>
          </cell>
          <cell r="CR301" t="b">
            <v>0</v>
          </cell>
          <cell r="CS301"/>
          <cell r="CT301"/>
          <cell r="CU301"/>
          <cell r="CV301"/>
          <cell r="CW301"/>
          <cell r="CX301" t="b">
            <v>0</v>
          </cell>
          <cell r="CY301" t="b">
            <v>0</v>
          </cell>
          <cell r="CZ301" t="b">
            <v>0</v>
          </cell>
          <cell r="DA301" t="b">
            <v>0</v>
          </cell>
          <cell r="DB301"/>
          <cell r="DC301"/>
          <cell r="DD301"/>
          <cell r="DE301" t="b">
            <v>0</v>
          </cell>
          <cell r="DF301" t="b">
            <v>0</v>
          </cell>
        </row>
        <row r="302">
          <cell r="A302" t="str">
            <v>COR2352</v>
          </cell>
          <cell r="B302" t="str">
            <v>Mod0378 - Greater Transparency over AQ Appeal Performance</v>
          </cell>
          <cell r="C302" t="str">
            <v>99. Change Cancelled</v>
          </cell>
          <cell r="D302">
            <v>41262</v>
          </cell>
          <cell r="E302" t="str">
            <v>CO RCVD 11/08/2011,EQ PNDG 17/08/2011,EQ PROD 25/08/2011,EQ SENT 08/09/2011,EQ CLSD 19/12/2012
Moved from EQ-CLSD to 99. Change Cancelled 08/11/2017</v>
          </cell>
          <cell r="F302" t="str">
            <v>The change is requesting a cost assessment of implementation of UNC Modification Proposal 0378. The relevant Workgroup is due to report to the UNC Modification Panel in October 2011. UNC Modification Proposal 0378 'Greater Transparency over AQ Appeal Perf</v>
          </cell>
          <cell r="G302" t="b">
            <v>1</v>
          </cell>
          <cell r="H302"/>
          <cell r="I302">
            <v>40766</v>
          </cell>
          <cell r="J302">
            <v>40780</v>
          </cell>
          <cell r="L302" t="b">
            <v>0</v>
          </cell>
          <cell r="M302" t="str">
            <v>ALL</v>
          </cell>
          <cell r="N302"/>
          <cell r="O302" t="str">
            <v>Alan Raper</v>
          </cell>
          <cell r="P302" t="str">
            <v>Alan Raper</v>
          </cell>
          <cell r="Q302" t="str">
            <v>Workload Meeting 17/08/11</v>
          </cell>
          <cell r="R302" t="str">
            <v>Linda Whitcroft</v>
          </cell>
          <cell r="S302" t="str">
            <v>Lorraine Cave</v>
          </cell>
          <cell r="T302" t="str">
            <v>CO</v>
          </cell>
          <cell r="U302" t="str">
            <v>CLOSED</v>
          </cell>
          <cell r="V302" t="b">
            <v>1</v>
          </cell>
          <cell r="X302" t="str">
            <v>Max Pemberton</v>
          </cell>
          <cell r="Y302">
            <v>40780</v>
          </cell>
          <cell r="Z302">
            <v>40794</v>
          </cell>
          <cell r="AA302">
            <v>40794</v>
          </cell>
          <cell r="AB302">
            <v>40794</v>
          </cell>
          <cell r="AC302">
            <v>0</v>
          </cell>
          <cell r="AD302" t="str">
            <v xml:space="preserve">12 weeks from receipt of BEO </v>
          </cell>
          <cell r="AE302">
            <v>40885</v>
          </cell>
          <cell r="AF302" t="str">
            <v>CLSD</v>
          </cell>
          <cell r="AG302">
            <v>41262</v>
          </cell>
          <cell r="AN302"/>
          <cell r="AO302">
            <v>41851</v>
          </cell>
          <cell r="AR302"/>
          <cell r="AS302"/>
          <cell r="AZ302"/>
          <cell r="BB302"/>
          <cell r="BC302"/>
          <cell r="BE302" t="b">
            <v>0</v>
          </cell>
          <cell r="BF302">
            <v>3</v>
          </cell>
          <cell r="BM302"/>
          <cell r="BO302" t="str">
            <v>19/12/12 KB - COR2352 closed per e-mail from Alan Raper - Mod has been withdrawn.  
04/12/12 KB - Update requested - see e-mail from Max Pemberton.  
23/08/11 AK - This change was originally raised as an Evaluation request (ROM &amp; RULE analysis) by Chris W</v>
          </cell>
          <cell r="BQ302"/>
          <cell r="BS302"/>
          <cell r="BU302"/>
          <cell r="BW302"/>
          <cell r="BX302"/>
          <cell r="BZ302"/>
          <cell r="CA302"/>
          <cell r="CB302"/>
          <cell r="CC302"/>
          <cell r="CD302"/>
          <cell r="CE302"/>
          <cell r="CF302"/>
          <cell r="CG302" t="b">
            <v>0</v>
          </cell>
          <cell r="CH302"/>
          <cell r="CJ302" t="b">
            <v>0</v>
          </cell>
          <cell r="CK302" t="b">
            <v>0</v>
          </cell>
          <cell r="CL302" t="b">
            <v>0</v>
          </cell>
          <cell r="CM302"/>
          <cell r="CO302"/>
          <cell r="CP302"/>
          <cell r="CQ302" t="b">
            <v>0</v>
          </cell>
          <cell r="CR302" t="b">
            <v>0</v>
          </cell>
          <cell r="CS302"/>
          <cell r="CT302"/>
          <cell r="CU302"/>
          <cell r="CV302"/>
          <cell r="CW302"/>
          <cell r="CX302" t="b">
            <v>0</v>
          </cell>
          <cell r="CY302" t="b">
            <v>0</v>
          </cell>
          <cell r="CZ302" t="b">
            <v>0</v>
          </cell>
          <cell r="DA302" t="b">
            <v>0</v>
          </cell>
          <cell r="DB302"/>
          <cell r="DC302"/>
          <cell r="DD302"/>
          <cell r="DE302" t="b">
            <v>0</v>
          </cell>
          <cell r="DF302" t="b">
            <v>0</v>
          </cell>
        </row>
        <row r="303">
          <cell r="A303" t="str">
            <v>COR2387</v>
          </cell>
          <cell r="B303" t="str">
            <v>AQ Review 2012</v>
          </cell>
          <cell r="C303" t="str">
            <v>100. Change Completed</v>
          </cell>
          <cell r="D303">
            <v>41345</v>
          </cell>
          <cell r="E303" t="str">
            <v>CO RCVD 31/01/2012,EQ PNDG 01/02/2012,EQ PROD 18/04/2012,EQ SENT 18/04/2012,BE RCVD 18/04/2012,BE PNDG 18/04/2012,BE PROD 18/04/2012,EQ SENT 18/04/2012,BE PROD 18/04/2012,BE SENT 26/04/2012,SN PROD 26/04/2012,PD PROD 26/04/2012,PD CLSD 12/03/2013</v>
          </cell>
          <cell r="F303" t="str">
            <v>Change raised to complete the full AQ 2012 process from end to end.</v>
          </cell>
          <cell r="G303" t="b">
            <v>0</v>
          </cell>
          <cell r="H303"/>
          <cell r="I303">
            <v>40939</v>
          </cell>
          <cell r="J303">
            <v>41019</v>
          </cell>
          <cell r="L303" t="b">
            <v>0</v>
          </cell>
          <cell r="M303"/>
          <cell r="N303"/>
          <cell r="O303"/>
          <cell r="P303" t="str">
            <v>Harvey Padham</v>
          </cell>
          <cell r="Q303" t="str">
            <v>Workload Meeting 01/02/12</v>
          </cell>
          <cell r="R303" t="str">
            <v>Linda Whitcroft</v>
          </cell>
          <cell r="S303" t="str">
            <v>Lorraine Cave</v>
          </cell>
          <cell r="T303" t="str">
            <v>CO</v>
          </cell>
          <cell r="U303" t="str">
            <v>COMPLETE</v>
          </cell>
          <cell r="V303" t="b">
            <v>0</v>
          </cell>
          <cell r="X303" t="str">
            <v>Harvey Padham</v>
          </cell>
          <cell r="Y303">
            <v>41017</v>
          </cell>
          <cell r="Z303">
            <v>41017</v>
          </cell>
          <cell r="AA303">
            <v>41017</v>
          </cell>
          <cell r="AB303">
            <v>41017</v>
          </cell>
          <cell r="AD303"/>
          <cell r="AE303">
            <v>41108</v>
          </cell>
          <cell r="AF303" t="str">
            <v>SENT</v>
          </cell>
          <cell r="AG303">
            <v>41017</v>
          </cell>
          <cell r="AH303">
            <v>41017</v>
          </cell>
          <cell r="AI303">
            <v>41031</v>
          </cell>
          <cell r="AJ303">
            <v>41025</v>
          </cell>
          <cell r="AK303">
            <v>41025</v>
          </cell>
          <cell r="AL303">
            <v>41025</v>
          </cell>
          <cell r="AM303">
            <v>41025</v>
          </cell>
          <cell r="AN303"/>
          <cell r="AR303"/>
          <cell r="AS303" t="str">
            <v>SENT</v>
          </cell>
          <cell r="AT303">
            <v>41025</v>
          </cell>
          <cell r="AU303">
            <v>41025</v>
          </cell>
          <cell r="AV303">
            <v>41025</v>
          </cell>
          <cell r="AW303">
            <v>41025</v>
          </cell>
          <cell r="AX303">
            <v>41025</v>
          </cell>
          <cell r="AY303">
            <v>41025</v>
          </cell>
          <cell r="AZ303"/>
          <cell r="BA303">
            <v>41025</v>
          </cell>
          <cell r="BB303"/>
          <cell r="BC303" t="str">
            <v>PROD</v>
          </cell>
          <cell r="BD303">
            <v>41025</v>
          </cell>
          <cell r="BE303" t="b">
            <v>0</v>
          </cell>
          <cell r="BF303">
            <v>6</v>
          </cell>
          <cell r="BM303" t="str">
            <v>CLSD</v>
          </cell>
          <cell r="BN303">
            <v>41345</v>
          </cell>
          <cell r="BO303" t="str">
            <v xml:space="preserve">22/08/12 KB - Discussed at Workload Meeting - PID was approved on 26/04/12 - change status to PD-PROD.                                                                                                                                                         </v>
          </cell>
          <cell r="BQ303"/>
          <cell r="BS303"/>
          <cell r="BU303"/>
          <cell r="BW303"/>
          <cell r="BX303"/>
          <cell r="BZ303"/>
          <cell r="CA303"/>
          <cell r="CB303"/>
          <cell r="CC303"/>
          <cell r="CD303"/>
          <cell r="CE303"/>
          <cell r="CF303"/>
          <cell r="CG303" t="b">
            <v>0</v>
          </cell>
          <cell r="CH303"/>
          <cell r="CJ303" t="b">
            <v>0</v>
          </cell>
          <cell r="CK303" t="b">
            <v>0</v>
          </cell>
          <cell r="CL303" t="b">
            <v>0</v>
          </cell>
          <cell r="CM303"/>
          <cell r="CO303"/>
          <cell r="CP303"/>
          <cell r="CQ303" t="b">
            <v>0</v>
          </cell>
          <cell r="CR303" t="b">
            <v>0</v>
          </cell>
          <cell r="CS303"/>
          <cell r="CT303"/>
          <cell r="CU303"/>
          <cell r="CV303"/>
          <cell r="CW303"/>
          <cell r="CX303" t="b">
            <v>0</v>
          </cell>
          <cell r="CY303" t="b">
            <v>0</v>
          </cell>
          <cell r="CZ303" t="b">
            <v>0</v>
          </cell>
          <cell r="DA303" t="b">
            <v>0</v>
          </cell>
          <cell r="DB303"/>
          <cell r="DC303"/>
          <cell r="DD303"/>
          <cell r="DE303" t="b">
            <v>0</v>
          </cell>
          <cell r="DF303" t="b">
            <v>0</v>
          </cell>
        </row>
        <row r="304">
          <cell r="A304" t="str">
            <v>COR2388</v>
          </cell>
          <cell r="B304" t="str">
            <v>IS Additional Code Elements Funding</v>
          </cell>
          <cell r="C304" t="str">
            <v>99. Change Cancelled</v>
          </cell>
          <cell r="D304">
            <v>41340</v>
          </cell>
          <cell r="E304" t="str">
            <v>CO RCVD 24/08/2011
CO CLSD 07/03/2013</v>
          </cell>
          <cell r="F304" t="str">
            <v>Required to manage environment demand &amp; finance an additional Code IS resource in order to deliver existing projects in a timely manner. Rather than recharging individual projects for the additional finance, Sandra Simpson has raised a separate workpack &amp;</v>
          </cell>
          <cell r="G304" t="b">
            <v>0</v>
          </cell>
          <cell r="H304"/>
          <cell r="I304">
            <v>40779</v>
          </cell>
          <cell r="L304" t="b">
            <v>0</v>
          </cell>
          <cell r="M304"/>
          <cell r="N304"/>
          <cell r="O304"/>
          <cell r="P304" t="str">
            <v>Ian Wilson</v>
          </cell>
          <cell r="Q304" t="str">
            <v>Workload Meeting 31/08/11</v>
          </cell>
          <cell r="R304" t="str">
            <v>Steve Adcock</v>
          </cell>
          <cell r="S304" t="str">
            <v>Sandra Simpson</v>
          </cell>
          <cell r="T304" t="str">
            <v>CR (internal)</v>
          </cell>
          <cell r="U304" t="str">
            <v>CLOSED</v>
          </cell>
          <cell r="V304" t="b">
            <v>0</v>
          </cell>
          <cell r="W304">
            <v>41340</v>
          </cell>
          <cell r="X304"/>
          <cell r="AD304"/>
          <cell r="AF304"/>
          <cell r="AN304"/>
          <cell r="AR304"/>
          <cell r="AS304"/>
          <cell r="AZ304"/>
          <cell r="BB304"/>
          <cell r="BC304"/>
          <cell r="BE304" t="b">
            <v>0</v>
          </cell>
          <cell r="BF304">
            <v>7</v>
          </cell>
          <cell r="BM304"/>
          <cell r="BO304" t="str">
            <v>07/03/13 KB - Note received from Sandra Simpson authorising closure (Steve Adcock copied in).  Set to CO-CLSD.  
07/03/13 KB - Note sent to Steve Adcock and Sandra Simpson asking whether project should remain open or whether closure can be authorised.  
0</v>
          </cell>
          <cell r="BQ304"/>
          <cell r="BS304"/>
          <cell r="BU304"/>
          <cell r="BW304"/>
          <cell r="BX304"/>
          <cell r="BZ304"/>
          <cell r="CA304"/>
          <cell r="CB304"/>
          <cell r="CC304"/>
          <cell r="CD304"/>
          <cell r="CE304"/>
          <cell r="CF304"/>
          <cell r="CG304" t="b">
            <v>0</v>
          </cell>
          <cell r="CH304"/>
          <cell r="CJ304" t="b">
            <v>0</v>
          </cell>
          <cell r="CK304" t="b">
            <v>0</v>
          </cell>
          <cell r="CL304" t="b">
            <v>0</v>
          </cell>
          <cell r="CM304"/>
          <cell r="CO304"/>
          <cell r="CP304"/>
          <cell r="CQ304" t="b">
            <v>0</v>
          </cell>
          <cell r="CR304" t="b">
            <v>0</v>
          </cell>
          <cell r="CS304"/>
          <cell r="CT304"/>
          <cell r="CU304"/>
          <cell r="CV304"/>
          <cell r="CW304"/>
          <cell r="CX304" t="b">
            <v>0</v>
          </cell>
          <cell r="CY304" t="b">
            <v>0</v>
          </cell>
          <cell r="CZ304" t="b">
            <v>0</v>
          </cell>
          <cell r="DA304" t="b">
            <v>0</v>
          </cell>
          <cell r="DB304"/>
          <cell r="DC304"/>
          <cell r="DD304"/>
          <cell r="DE304" t="b">
            <v>0</v>
          </cell>
          <cell r="DF304" t="b">
            <v>0</v>
          </cell>
        </row>
        <row r="305">
          <cell r="A305" t="str">
            <v>COR2390</v>
          </cell>
          <cell r="B305" t="str">
            <v>GDFO Release 3 - CSEPS Interface</v>
          </cell>
          <cell r="C305" t="str">
            <v>100. Change Completed</v>
          </cell>
          <cell r="D305">
            <v>41262</v>
          </cell>
          <cell r="E305" t="str">
            <v xml:space="preserve">CO RCVD 26/08/2011,BE RCVD 08/09/2011,BE PROD 08/09/2011,BE SENT 30/09/2011,CA RCVD 06/10/2011,SN PNDG 06/10/2011,SN PROD 06/10/2011,SN SENT 10/10/2011,PD PROD 10/10/2011,PD IMPD 28/11/2011,PD SENT 12/12/2011,CO RCVD 26/08/2011,PD SENT 12/12/2011,PD CLSD </v>
          </cell>
          <cell r="F305" t="str">
            <v>Change is to allow the transfer mechanism for files between SAP CRM &amp; the Xoserve CSEPS system.</v>
          </cell>
          <cell r="G305" t="b">
            <v>0</v>
          </cell>
          <cell r="H305"/>
          <cell r="I305">
            <v>40781</v>
          </cell>
          <cell r="L305" t="b">
            <v>0</v>
          </cell>
          <cell r="M305" t="str">
            <v>NNW</v>
          </cell>
          <cell r="N305" t="str">
            <v>NGD</v>
          </cell>
          <cell r="O305" t="str">
            <v>Alan Raper</v>
          </cell>
          <cell r="P305" t="str">
            <v>Alan Raper</v>
          </cell>
          <cell r="Q305" t="str">
            <v>Workload Meeting 14/09/11</v>
          </cell>
          <cell r="R305"/>
          <cell r="S305" t="str">
            <v>Lorraine Cave</v>
          </cell>
          <cell r="T305" t="str">
            <v>CO</v>
          </cell>
          <cell r="U305" t="str">
            <v>COMPLETE</v>
          </cell>
          <cell r="V305" t="b">
            <v>1</v>
          </cell>
          <cell r="X305"/>
          <cell r="AD305"/>
          <cell r="AF305"/>
          <cell r="AH305">
            <v>40794</v>
          </cell>
          <cell r="AK305">
            <v>40816</v>
          </cell>
          <cell r="AL305">
            <v>40816</v>
          </cell>
          <cell r="AM305">
            <v>40816</v>
          </cell>
          <cell r="AN305" t="str">
            <v xml:space="preserve">Via internal approval. </v>
          </cell>
          <cell r="AR305"/>
          <cell r="AS305" t="str">
            <v>SENT</v>
          </cell>
          <cell r="AT305">
            <v>40816</v>
          </cell>
          <cell r="AU305">
            <v>40822</v>
          </cell>
          <cell r="AV305">
            <v>40836</v>
          </cell>
          <cell r="AW305">
            <v>40826</v>
          </cell>
          <cell r="AX305">
            <v>40826</v>
          </cell>
          <cell r="AY305">
            <v>40826</v>
          </cell>
          <cell r="AZ305" t="str">
            <v>Dave Turpin</v>
          </cell>
          <cell r="BA305">
            <v>40826</v>
          </cell>
          <cell r="BB305" t="str">
            <v>1 mth</v>
          </cell>
          <cell r="BC305" t="str">
            <v>SENT</v>
          </cell>
          <cell r="BD305">
            <v>40826</v>
          </cell>
          <cell r="BE305" t="b">
            <v>0</v>
          </cell>
          <cell r="BF305">
            <v>5</v>
          </cell>
          <cell r="BG305">
            <v>40826</v>
          </cell>
          <cell r="BH305">
            <v>40875</v>
          </cell>
          <cell r="BI305">
            <v>40875</v>
          </cell>
          <cell r="BJ305">
            <v>40938</v>
          </cell>
          <cell r="BK305">
            <v>40889</v>
          </cell>
          <cell r="BL305">
            <v>40920</v>
          </cell>
          <cell r="BM305" t="str">
            <v>CLSD</v>
          </cell>
          <cell r="BN305">
            <v>41262</v>
          </cell>
          <cell r="BO305" t="str">
            <v xml:space="preserve">19/12/12 KB - CCN approved per e-mail from Alan Raper dated 19/12/12 - set to PD-CLSD.
04/12/12 KB - Update requested - see e-mail from Max Pemberton.  
10/09/12 KB - Transferred from DT to LC due to change in roles.                                       </v>
          </cell>
          <cell r="BQ305"/>
          <cell r="BS305"/>
          <cell r="BU305"/>
          <cell r="BW305"/>
          <cell r="BX305"/>
          <cell r="BZ305"/>
          <cell r="CA305"/>
          <cell r="CB305"/>
          <cell r="CC305"/>
          <cell r="CD305"/>
          <cell r="CE305"/>
          <cell r="CF305"/>
          <cell r="CG305" t="b">
            <v>0</v>
          </cell>
          <cell r="CH305"/>
          <cell r="CJ305" t="b">
            <v>0</v>
          </cell>
          <cell r="CK305" t="b">
            <v>0</v>
          </cell>
          <cell r="CL305" t="b">
            <v>0</v>
          </cell>
          <cell r="CM305"/>
          <cell r="CO305"/>
          <cell r="CP305"/>
          <cell r="CQ305" t="b">
            <v>0</v>
          </cell>
          <cell r="CR305" t="b">
            <v>0</v>
          </cell>
          <cell r="CS305"/>
          <cell r="CT305"/>
          <cell r="CU305"/>
          <cell r="CV305"/>
          <cell r="CW305"/>
          <cell r="CX305" t="b">
            <v>0</v>
          </cell>
          <cell r="CY305" t="b">
            <v>0</v>
          </cell>
          <cell r="CZ305" t="b">
            <v>0</v>
          </cell>
          <cell r="DA305" t="b">
            <v>0</v>
          </cell>
          <cell r="DB305"/>
          <cell r="DC305"/>
          <cell r="DD305"/>
          <cell r="DE305" t="b">
            <v>0</v>
          </cell>
          <cell r="DF305" t="b">
            <v>0</v>
          </cell>
        </row>
        <row r="306">
          <cell r="A306" t="str">
            <v>COR0970</v>
          </cell>
          <cell r="B306" t="str">
            <v>DN Interruption Phase II (Revised DN Interruption Requirements)</v>
          </cell>
          <cell r="C306" t="str">
            <v>100. Change Completed</v>
          </cell>
          <cell r="D306">
            <v>41114</v>
          </cell>
          <cell r="E306" t="str">
            <v xml:space="preserve">CO RCVD 07/03/2011,EQ PNDG 09/03/2011,EQ SENT 09/03/2011,BE RCVD 11/03/2011,BE PNDG 11/03/2011,BE PROD 11/03/2011,BE SENT 01/04/2011,CA RCVD 14/04/2011,SN PNDG 14/04/2011,SN PROD 14/04/2011,SN SENT 03/05/2011,PD PROD 03/05/2011,PD IMPD 05/11/2011,EQ SENT </v>
          </cell>
          <cell r="F306" t="str">
            <v>In 2007 Ofgem provided notice to implement UNC Mod 090 to ensure the introduction of more flexible interruption arrangements by DNs for 01/04/08. As a consequence, a change was made to support a reform of the DN Interruption arrangements. The remaining as</v>
          </cell>
          <cell r="G306" t="b">
            <v>0</v>
          </cell>
          <cell r="H306" t="str">
            <v>COR0970_Old / COR1754</v>
          </cell>
          <cell r="I306">
            <v>40609</v>
          </cell>
          <cell r="J306">
            <v>40623</v>
          </cell>
          <cell r="L306" t="b">
            <v>0</v>
          </cell>
          <cell r="M306" t="str">
            <v>ADN</v>
          </cell>
          <cell r="N306"/>
          <cell r="O306" t="str">
            <v>Alan Raper</v>
          </cell>
          <cell r="P306" t="str">
            <v>Alan Raper</v>
          </cell>
          <cell r="Q306" t="str">
            <v>Workload Meeting 09/03/11</v>
          </cell>
          <cell r="R306" t="str">
            <v>Alison Jennings</v>
          </cell>
          <cell r="S306" t="str">
            <v>Dave Turpin</v>
          </cell>
          <cell r="T306" t="str">
            <v>CO</v>
          </cell>
          <cell r="U306" t="str">
            <v>COMPLETE</v>
          </cell>
          <cell r="V306" t="b">
            <v>1</v>
          </cell>
          <cell r="X306" t="str">
            <v>Julie Smart</v>
          </cell>
          <cell r="Y306">
            <v>40611</v>
          </cell>
          <cell r="Z306">
            <v>40611</v>
          </cell>
          <cell r="AA306">
            <v>40611</v>
          </cell>
          <cell r="AB306">
            <v>40611</v>
          </cell>
          <cell r="AC306">
            <v>0</v>
          </cell>
          <cell r="AD306" t="str">
            <v>2 weeks from receipt of BEO</v>
          </cell>
          <cell r="AE306">
            <v>40703</v>
          </cell>
          <cell r="AF306" t="str">
            <v>SENT</v>
          </cell>
          <cell r="AG306">
            <v>40611</v>
          </cell>
          <cell r="AH306">
            <v>40613</v>
          </cell>
          <cell r="AI306">
            <v>40627</v>
          </cell>
          <cell r="AJ306">
            <v>40627</v>
          </cell>
          <cell r="AK306">
            <v>40648</v>
          </cell>
          <cell r="AL306">
            <v>40648</v>
          </cell>
          <cell r="AM306">
            <v>40634</v>
          </cell>
          <cell r="AN306" t="str">
            <v>XM2 Review Meeting 15/03/11</v>
          </cell>
          <cell r="AO306">
            <v>40637</v>
          </cell>
          <cell r="AP306">
            <v>291895</v>
          </cell>
          <cell r="AR306"/>
          <cell r="AS306" t="str">
            <v>SENT</v>
          </cell>
          <cell r="AT306">
            <v>40634</v>
          </cell>
          <cell r="AU306">
            <v>40647</v>
          </cell>
          <cell r="AV306">
            <v>40667</v>
          </cell>
          <cell r="AW306">
            <v>40666</v>
          </cell>
          <cell r="AX306">
            <v>40666</v>
          </cell>
          <cell r="AY306">
            <v>40666</v>
          </cell>
          <cell r="AZ306" t="str">
            <v>Dave Turpin</v>
          </cell>
          <cell r="BA306">
            <v>40666</v>
          </cell>
          <cell r="BB306" t="str">
            <v>6mths</v>
          </cell>
          <cell r="BC306" t="str">
            <v>SENT</v>
          </cell>
          <cell r="BD306">
            <v>40666</v>
          </cell>
          <cell r="BE306" t="b">
            <v>0</v>
          </cell>
          <cell r="BF306">
            <v>3</v>
          </cell>
          <cell r="BG306">
            <v>40637</v>
          </cell>
          <cell r="BH306">
            <v>40852</v>
          </cell>
          <cell r="BI306">
            <v>40852</v>
          </cell>
          <cell r="BJ306">
            <v>40939</v>
          </cell>
          <cell r="BK306">
            <v>41113</v>
          </cell>
          <cell r="BL306">
            <v>41141</v>
          </cell>
          <cell r="BM306" t="str">
            <v>CLSD</v>
          </cell>
          <cell r="BN306">
            <v>41114</v>
          </cell>
          <cell r="BO306" t="str">
            <v>29/03/12 AK - Discussed at Workload Meeting on 28/03/12. Planned completion is showing as 30/03/12 although additional scope has been included within this change &amp; this date is no longer achievable. Planned date moved back to 30/04/12.
13/03/12 AK - Discu</v>
          </cell>
          <cell r="BQ306"/>
          <cell r="BS306"/>
          <cell r="BU306"/>
          <cell r="BW306"/>
          <cell r="BX306"/>
          <cell r="BZ306"/>
          <cell r="CA306"/>
          <cell r="CB306"/>
          <cell r="CC306"/>
          <cell r="CD306"/>
          <cell r="CE306"/>
          <cell r="CF306"/>
          <cell r="CG306" t="b">
            <v>0</v>
          </cell>
          <cell r="CH306"/>
          <cell r="CJ306" t="b">
            <v>0</v>
          </cell>
          <cell r="CK306" t="b">
            <v>0</v>
          </cell>
          <cell r="CL306" t="b">
            <v>0</v>
          </cell>
          <cell r="CM306"/>
          <cell r="CO306"/>
          <cell r="CP306"/>
          <cell r="CQ306" t="b">
            <v>0</v>
          </cell>
          <cell r="CR306" t="b">
            <v>0</v>
          </cell>
          <cell r="CS306"/>
          <cell r="CT306"/>
          <cell r="CU306"/>
          <cell r="CV306"/>
          <cell r="CW306"/>
          <cell r="CX306" t="b">
            <v>0</v>
          </cell>
          <cell r="CY306" t="b">
            <v>0</v>
          </cell>
          <cell r="CZ306" t="b">
            <v>0</v>
          </cell>
          <cell r="DA306" t="b">
            <v>0</v>
          </cell>
          <cell r="DB306"/>
          <cell r="DC306"/>
          <cell r="DD306"/>
          <cell r="DE306" t="b">
            <v>0</v>
          </cell>
          <cell r="DF306" t="b">
            <v>0</v>
          </cell>
        </row>
        <row r="307">
          <cell r="A307" t="str">
            <v>TBC</v>
          </cell>
          <cell r="B307" t="str">
            <v>Must Read Reports (WPX96)</v>
          </cell>
          <cell r="C307" t="str">
            <v>99. Change Cancelled</v>
          </cell>
          <cell r="D307">
            <v>40652</v>
          </cell>
          <cell r="E307" t="str">
            <v>CO RCVD 18/08/2004
EQ PROD 08/11/2004
EQ SENT 10/12/2004
BE PROD 10/12/2004
BE SENT 22/10/2009
PD PROD 22/10/2009
PD SENT 18/04/2011
PD CLSD 19/04/2011</v>
          </cell>
          <cell r="F307" t="str">
            <v>The process of notifying the RSU is a very manual and laborious process, this production of reports are very labour intensive and as such involves a high number of resources and man-hours to carry out quality checks to ensure the data being sent out is co</v>
          </cell>
          <cell r="G307" t="b">
            <v>0</v>
          </cell>
          <cell r="H307" t="str">
            <v>IS0021</v>
          </cell>
          <cell r="I307">
            <v>38217</v>
          </cell>
          <cell r="J307">
            <v>38231</v>
          </cell>
          <cell r="K307">
            <v>38261</v>
          </cell>
          <cell r="L307" t="b">
            <v>1</v>
          </cell>
          <cell r="M307" t="str">
            <v>ALL</v>
          </cell>
          <cell r="N307"/>
          <cell r="O307"/>
          <cell r="P307" t="str">
            <v>Steve Nunnington</v>
          </cell>
          <cell r="Q307" t="str">
            <v>Annie Griffith</v>
          </cell>
          <cell r="R307" t="str">
            <v>Vicky Palmer</v>
          </cell>
          <cell r="S307" t="str">
            <v>Dave Addison</v>
          </cell>
          <cell r="T307" t="str">
            <v>CR (internal)</v>
          </cell>
          <cell r="U307" t="str">
            <v>CLOSED</v>
          </cell>
          <cell r="V307" t="b">
            <v>0</v>
          </cell>
          <cell r="X307" t="str">
            <v>Dave Addison</v>
          </cell>
          <cell r="Y307">
            <v>38231</v>
          </cell>
          <cell r="Z307">
            <v>38331</v>
          </cell>
          <cell r="AA307">
            <v>38331</v>
          </cell>
          <cell r="AB307">
            <v>38331</v>
          </cell>
          <cell r="AC307">
            <v>0</v>
          </cell>
          <cell r="AD307" t="str">
            <v>11 days</v>
          </cell>
          <cell r="AE307">
            <v>38421</v>
          </cell>
          <cell r="AF307" t="str">
            <v>SENT</v>
          </cell>
          <cell r="AG307">
            <v>38331</v>
          </cell>
          <cell r="AH307">
            <v>38331</v>
          </cell>
          <cell r="AI307">
            <v>38331</v>
          </cell>
          <cell r="AJ307">
            <v>38331</v>
          </cell>
          <cell r="AK307">
            <v>38442</v>
          </cell>
          <cell r="AL307">
            <v>40147</v>
          </cell>
          <cell r="AM307">
            <v>40108</v>
          </cell>
          <cell r="AN307" t="str">
            <v>XEC</v>
          </cell>
          <cell r="AO307">
            <v>40200</v>
          </cell>
          <cell r="AR307"/>
          <cell r="AS307" t="str">
            <v>SENT</v>
          </cell>
          <cell r="AT307">
            <v>40108</v>
          </cell>
          <cell r="AU307">
            <v>40108</v>
          </cell>
          <cell r="AZ307"/>
          <cell r="BB307"/>
          <cell r="BC307"/>
          <cell r="BE307" t="b">
            <v>0</v>
          </cell>
          <cell r="BF307">
            <v>6</v>
          </cell>
          <cell r="BG307">
            <v>39384</v>
          </cell>
          <cell r="BI307">
            <v>40652</v>
          </cell>
          <cell r="BM307" t="str">
            <v>CLSD</v>
          </cell>
          <cell r="BN307">
            <v>40652</v>
          </cell>
          <cell r="BO307" t="str">
            <v>19/04/11 AK - Email rec'd from Vicky Palmer approving closure.
18/04/11 AK - Spoke to Dave Addison on 15/04/11 who confirmed he was happy for me to send an email to Vicky Palmer requesting her approval to close this change. Email sent to Vicky stating "T</v>
          </cell>
          <cell r="BQ307"/>
          <cell r="BS307"/>
          <cell r="BU307"/>
          <cell r="BW307"/>
          <cell r="BX307"/>
          <cell r="BZ307"/>
          <cell r="CA307"/>
          <cell r="CB307"/>
          <cell r="CC307"/>
          <cell r="CD307"/>
          <cell r="CE307"/>
          <cell r="CF307"/>
          <cell r="CG307" t="b">
            <v>0</v>
          </cell>
          <cell r="CH307"/>
          <cell r="CJ307" t="b">
            <v>0</v>
          </cell>
          <cell r="CK307" t="b">
            <v>0</v>
          </cell>
          <cell r="CL307" t="b">
            <v>0</v>
          </cell>
          <cell r="CM307"/>
          <cell r="CO307"/>
          <cell r="CP307"/>
          <cell r="CQ307" t="b">
            <v>0</v>
          </cell>
          <cell r="CR307" t="b">
            <v>0</v>
          </cell>
          <cell r="CS307"/>
          <cell r="CT307"/>
          <cell r="CU307"/>
          <cell r="CV307"/>
          <cell r="CW307"/>
          <cell r="CX307" t="b">
            <v>0</v>
          </cell>
          <cell r="CY307" t="b">
            <v>0</v>
          </cell>
          <cell r="CZ307" t="b">
            <v>0</v>
          </cell>
          <cell r="DA307" t="b">
            <v>0</v>
          </cell>
          <cell r="DB307"/>
          <cell r="DC307"/>
          <cell r="DD307"/>
          <cell r="DE307" t="b">
            <v>0</v>
          </cell>
          <cell r="DF307" t="b">
            <v>0</v>
          </cell>
        </row>
        <row r="308">
          <cell r="A308" t="str">
            <v>COR3808</v>
          </cell>
          <cell r="B308" t="str">
            <v>PX Teeside Seal Sands</v>
          </cell>
          <cell r="C308" t="str">
            <v>99. Change Cancelled</v>
          </cell>
          <cell r="D308">
            <v>42270</v>
          </cell>
          <cell r="E308" t="str">
            <v>CO-RCVD - 16/09/15
CO-CLSD - 23/09/15</v>
          </cell>
          <cell r="F308" t="str">
            <v xml:space="preserve">The meter TGGP was set up for PX Teeside in error; the meter was set up incorrectly with the incorrect information against it. This meter TGGP needs end dating, the logical meters have been end dated successfully but we cannot end date the main meter. We </v>
          </cell>
          <cell r="G308" t="b">
            <v>0</v>
          </cell>
          <cell r="H308" t="str">
            <v>xrn3819</v>
          </cell>
          <cell r="I308">
            <v>42242</v>
          </cell>
          <cell r="L308" t="b">
            <v>0</v>
          </cell>
          <cell r="M308" t="str">
            <v>NNW</v>
          </cell>
          <cell r="N308"/>
          <cell r="O308"/>
          <cell r="P308" t="str">
            <v>Beverley Viney</v>
          </cell>
          <cell r="Q308" t="str">
            <v>ICAF - 16/09/15</v>
          </cell>
          <cell r="R308"/>
          <cell r="S308" t="str">
            <v>Dave Turpin</v>
          </cell>
          <cell r="T308" t="str">
            <v>CO</v>
          </cell>
          <cell r="U308" t="str">
            <v>CLOSED</v>
          </cell>
          <cell r="V308" t="b">
            <v>0</v>
          </cell>
          <cell r="X308"/>
          <cell r="AD308"/>
          <cell r="AF308"/>
          <cell r="AN308"/>
          <cell r="AR308"/>
          <cell r="AS308"/>
          <cell r="AZ308"/>
          <cell r="BB308"/>
          <cell r="BC308"/>
          <cell r="BE308" t="b">
            <v>0</v>
          </cell>
          <cell r="BM308"/>
          <cell r="BO308" t="str">
            <v>23/09/15 CM - Confirmed today at ICAF meeting via Rob Smith that  this will now be done via Datafix by the ME Team - datafix -xrn3819.Therefore this change order can now be closed. CM has emailed Beverley Viney confirming the closure and DT will confirm t</v>
          </cell>
          <cell r="BQ308"/>
          <cell r="BS308"/>
          <cell r="BU308"/>
          <cell r="BW308"/>
          <cell r="BX308"/>
          <cell r="BZ308"/>
          <cell r="CA308"/>
          <cell r="CB308"/>
          <cell r="CC308"/>
          <cell r="CD308"/>
          <cell r="CE308"/>
          <cell r="CF308"/>
          <cell r="CG308" t="b">
            <v>0</v>
          </cell>
          <cell r="CH308"/>
          <cell r="CJ308" t="b">
            <v>0</v>
          </cell>
          <cell r="CK308" t="b">
            <v>0</v>
          </cell>
          <cell r="CL308" t="b">
            <v>0</v>
          </cell>
          <cell r="CM308"/>
          <cell r="CO308"/>
          <cell r="CP308"/>
          <cell r="CQ308" t="b">
            <v>0</v>
          </cell>
          <cell r="CR308" t="b">
            <v>0</v>
          </cell>
          <cell r="CS308"/>
          <cell r="CT308"/>
          <cell r="CU308"/>
          <cell r="CV308"/>
          <cell r="CW308"/>
          <cell r="CX308" t="b">
            <v>0</v>
          </cell>
          <cell r="CY308" t="b">
            <v>0</v>
          </cell>
          <cell r="CZ308" t="b">
            <v>0</v>
          </cell>
          <cell r="DA308" t="b">
            <v>0</v>
          </cell>
          <cell r="DB308"/>
          <cell r="DC308"/>
          <cell r="DD308"/>
          <cell r="DE308" t="b">
            <v>0</v>
          </cell>
          <cell r="DF308" t="b">
            <v>0</v>
          </cell>
        </row>
        <row r="309">
          <cell r="A309" t="str">
            <v>TBC</v>
          </cell>
          <cell r="B309" t="str">
            <v>Bulk Upload Meter reads (WPX96)</v>
          </cell>
          <cell r="C309" t="str">
            <v>100. Change Completed</v>
          </cell>
          <cell r="D309">
            <v>40652</v>
          </cell>
          <cell r="E309" t="str">
            <v>CO RCVD 18/08/2004
EQ PROD 08/11/2004
EQ SENT 10/12/2004
BE PROD 10/12/2004
BE SENT 22/10/2009
PD PROD 22/10/2009
PD SENT 18/04/2011
PD CLSD 19/04/2011</v>
          </cell>
          <cell r="F309" t="str">
            <v>We are continually looking to develop and improve the process; this change request is part of the process. We would like to examine the opportunities &amp; potential cost associate with the Automation of the loading of Must Read Meter Reading.</v>
          </cell>
          <cell r="G309" t="b">
            <v>0</v>
          </cell>
          <cell r="H309" t="str">
            <v>IS0022</v>
          </cell>
          <cell r="I309">
            <v>38217</v>
          </cell>
          <cell r="J309">
            <v>38231</v>
          </cell>
          <cell r="K309">
            <v>38261</v>
          </cell>
          <cell r="L309" t="b">
            <v>0</v>
          </cell>
          <cell r="M309" t="str">
            <v>ALL</v>
          </cell>
          <cell r="N309"/>
          <cell r="O309"/>
          <cell r="P309" t="str">
            <v>Steve Nunnington</v>
          </cell>
          <cell r="Q309" t="str">
            <v>Annie Griffith</v>
          </cell>
          <cell r="R309" t="str">
            <v>Vicky Palmer</v>
          </cell>
          <cell r="S309" t="str">
            <v>Dave Addison</v>
          </cell>
          <cell r="T309" t="str">
            <v>CR (internal)</v>
          </cell>
          <cell r="U309" t="str">
            <v>COMPLETE</v>
          </cell>
          <cell r="V309" t="b">
            <v>0</v>
          </cell>
          <cell r="X309" t="str">
            <v>Dave Addison</v>
          </cell>
          <cell r="Y309">
            <v>38231</v>
          </cell>
          <cell r="Z309">
            <v>38331</v>
          </cell>
          <cell r="AA309">
            <v>38331</v>
          </cell>
          <cell r="AB309">
            <v>38331</v>
          </cell>
          <cell r="AC309">
            <v>0</v>
          </cell>
          <cell r="AD309" t="str">
            <v>11 days</v>
          </cell>
          <cell r="AE309">
            <v>38421</v>
          </cell>
          <cell r="AF309" t="str">
            <v>SENT</v>
          </cell>
          <cell r="AG309">
            <v>38331</v>
          </cell>
          <cell r="AH309">
            <v>38331</v>
          </cell>
          <cell r="AI309">
            <v>38331</v>
          </cell>
          <cell r="AJ309">
            <v>38331</v>
          </cell>
          <cell r="AK309">
            <v>38442</v>
          </cell>
          <cell r="AL309">
            <v>40147</v>
          </cell>
          <cell r="AM309">
            <v>40108</v>
          </cell>
          <cell r="AN309" t="str">
            <v>XEC</v>
          </cell>
          <cell r="AO309">
            <v>40200</v>
          </cell>
          <cell r="AR309"/>
          <cell r="AS309" t="str">
            <v>SENT</v>
          </cell>
          <cell r="AT309">
            <v>40108</v>
          </cell>
          <cell r="AU309">
            <v>40108</v>
          </cell>
          <cell r="AZ309"/>
          <cell r="BB309"/>
          <cell r="BC309"/>
          <cell r="BE309" t="b">
            <v>0</v>
          </cell>
          <cell r="BF309">
            <v>6</v>
          </cell>
          <cell r="BG309">
            <v>39384</v>
          </cell>
          <cell r="BM309" t="str">
            <v>CLSD</v>
          </cell>
          <cell r="BN309">
            <v>40652</v>
          </cell>
          <cell r="BO309" t="str">
            <v>19/04/11 AK - Email rec'd from Vicky Palmer approving closure.
18/04/11 AK - Spoke to Dave Addison on 15/04/11 who confirmed he was happy for me to send an email to Vicky Palmer requesting her approval to close this change. Email sent to Vicky stating "T</v>
          </cell>
          <cell r="BQ309"/>
          <cell r="BS309"/>
          <cell r="BU309"/>
          <cell r="BW309"/>
          <cell r="BX309"/>
          <cell r="BZ309"/>
          <cell r="CA309"/>
          <cell r="CB309"/>
          <cell r="CC309"/>
          <cell r="CD309"/>
          <cell r="CE309"/>
          <cell r="CF309"/>
          <cell r="CG309" t="b">
            <v>0</v>
          </cell>
          <cell r="CH309"/>
          <cell r="CJ309" t="b">
            <v>0</v>
          </cell>
          <cell r="CK309" t="b">
            <v>0</v>
          </cell>
          <cell r="CL309" t="b">
            <v>0</v>
          </cell>
          <cell r="CM309"/>
          <cell r="CO309"/>
          <cell r="CP309"/>
          <cell r="CQ309" t="b">
            <v>0</v>
          </cell>
          <cell r="CR309" t="b">
            <v>0</v>
          </cell>
          <cell r="CS309"/>
          <cell r="CT309"/>
          <cell r="CU309"/>
          <cell r="CV309"/>
          <cell r="CW309"/>
          <cell r="CX309" t="b">
            <v>0</v>
          </cell>
          <cell r="CY309" t="b">
            <v>0</v>
          </cell>
          <cell r="CZ309" t="b">
            <v>0</v>
          </cell>
          <cell r="DA309" t="b">
            <v>0</v>
          </cell>
          <cell r="DB309"/>
          <cell r="DC309"/>
          <cell r="DD309"/>
          <cell r="DE309" t="b">
            <v>0</v>
          </cell>
          <cell r="DF309" t="b">
            <v>0</v>
          </cell>
        </row>
        <row r="310">
          <cell r="A310" t="str">
            <v>COR1154.15</v>
          </cell>
          <cell r="B310" t="str">
            <v>UK Link Programme - Transition</v>
          </cell>
          <cell r="C310" t="str">
            <v>99. Change Cancelled</v>
          </cell>
          <cell r="D310">
            <v>41521</v>
          </cell>
          <cell r="E310" t="str">
            <v>CO-RCVD 04/09/2013</v>
          </cell>
          <cell r="F310" t="str">
            <v>Preparation of the business and systems for migration to target operating model and systems and processes</v>
          </cell>
          <cell r="G310" t="b">
            <v>0</v>
          </cell>
          <cell r="H310"/>
          <cell r="I310">
            <v>41521</v>
          </cell>
          <cell r="L310" t="b">
            <v>0</v>
          </cell>
          <cell r="M310"/>
          <cell r="N310"/>
          <cell r="O310"/>
          <cell r="P310" t="str">
            <v>Jo Bradbury</v>
          </cell>
          <cell r="Q310"/>
          <cell r="R310" t="str">
            <v>Lee Foster</v>
          </cell>
          <cell r="S310" t="str">
            <v>Dene Williams</v>
          </cell>
          <cell r="T310" t="str">
            <v>CR (internal)</v>
          </cell>
          <cell r="U310" t="str">
            <v>CLOSED</v>
          </cell>
          <cell r="V310" t="b">
            <v>0</v>
          </cell>
          <cell r="X310"/>
          <cell r="AD310"/>
          <cell r="AF310"/>
          <cell r="AN310"/>
          <cell r="AR310"/>
          <cell r="AS310"/>
          <cell r="AZ310"/>
          <cell r="BB310"/>
          <cell r="BC310"/>
          <cell r="BE310" t="b">
            <v>0</v>
          </cell>
          <cell r="BF310">
            <v>6</v>
          </cell>
          <cell r="BG310">
            <v>41487</v>
          </cell>
          <cell r="BM310"/>
          <cell r="BO310" t="str">
            <v>13/04/2015 AT - Set CO-CLSD</v>
          </cell>
          <cell r="BQ310"/>
          <cell r="BS310"/>
          <cell r="BU310"/>
          <cell r="BW310"/>
          <cell r="BX310"/>
          <cell r="BZ310"/>
          <cell r="CA310"/>
          <cell r="CB310"/>
          <cell r="CC310"/>
          <cell r="CD310"/>
          <cell r="CE310"/>
          <cell r="CF310"/>
          <cell r="CG310" t="b">
            <v>0</v>
          </cell>
          <cell r="CH310"/>
          <cell r="CJ310" t="b">
            <v>0</v>
          </cell>
          <cell r="CK310" t="b">
            <v>0</v>
          </cell>
          <cell r="CL310" t="b">
            <v>0</v>
          </cell>
          <cell r="CM310"/>
          <cell r="CO310"/>
          <cell r="CP310"/>
          <cell r="CQ310" t="b">
            <v>0</v>
          </cell>
          <cell r="CR310" t="b">
            <v>0</v>
          </cell>
          <cell r="CS310"/>
          <cell r="CT310"/>
          <cell r="CU310"/>
          <cell r="CV310"/>
          <cell r="CW310"/>
          <cell r="CX310" t="b">
            <v>0</v>
          </cell>
          <cell r="CY310" t="b">
            <v>0</v>
          </cell>
          <cell r="CZ310" t="b">
            <v>0</v>
          </cell>
          <cell r="DA310" t="b">
            <v>0</v>
          </cell>
          <cell r="DB310"/>
          <cell r="DC310"/>
          <cell r="DD310"/>
          <cell r="DE310" t="b">
            <v>0</v>
          </cell>
          <cell r="DF310" t="b">
            <v>0</v>
          </cell>
        </row>
        <row r="311">
          <cell r="A311" t="str">
            <v>COR1754</v>
          </cell>
          <cell r="B311" t="str">
            <v>Revision to File Transfers to Support SC2004 Decommissioning</v>
          </cell>
          <cell r="C311" t="str">
            <v>100. Change Completed</v>
          </cell>
          <cell r="D311">
            <v>41165</v>
          </cell>
          <cell r="E311" t="str">
            <v xml:space="preserve">CO RCVD 30/09/2009,EQ PNDG 30/09/2009,EQ PROD 13/10/2009,EQ SENT 13/10/2009,BE RCVD 24/11/2009,BE PNDG 24/11/2009,BE PROD 24/11/2009,BE SENT 24/11/2009,CA RCVD 27/05/2010,SN PNDG 27/05/2010,SN PROD 27/05/2010,SN SENT 28/05/2010,PD PROD 28/05/2010,PD IMPD </v>
          </cell>
          <cell r="F311" t="str">
            <v>SC2004 will be decommissioned within the next 2 years which will remove the central system functionality that that currently supports several DN business processes including the management of transporter, shipper &amp; emergency interruption. With the introdu</v>
          </cell>
          <cell r="G311" t="b">
            <v>0</v>
          </cell>
          <cell r="H311" t="str">
            <v>EVS2048</v>
          </cell>
          <cell r="I311">
            <v>40086</v>
          </cell>
          <cell r="J311">
            <v>40100</v>
          </cell>
          <cell r="L311" t="b">
            <v>0</v>
          </cell>
          <cell r="M311" t="str">
            <v>ADN</v>
          </cell>
          <cell r="N311"/>
          <cell r="O311" t="str">
            <v>Alan Raper</v>
          </cell>
          <cell r="P311" t="str">
            <v>Alan Raper</v>
          </cell>
          <cell r="Q311" t="str">
            <v>Workload Meeting 30/09/09</v>
          </cell>
          <cell r="R311" t="str">
            <v>Denis Regan</v>
          </cell>
          <cell r="S311" t="str">
            <v>Lorraine Cave</v>
          </cell>
          <cell r="T311" t="str">
            <v>CO</v>
          </cell>
          <cell r="U311" t="str">
            <v>COMPLETE</v>
          </cell>
          <cell r="V311" t="b">
            <v>1</v>
          </cell>
          <cell r="X311" t="str">
            <v>Julie Smart</v>
          </cell>
          <cell r="Y311">
            <v>40099</v>
          </cell>
          <cell r="Z311">
            <v>40099</v>
          </cell>
          <cell r="AA311">
            <v>40099</v>
          </cell>
          <cell r="AB311">
            <v>40099</v>
          </cell>
          <cell r="AC311">
            <v>0</v>
          </cell>
          <cell r="AD311" t="str">
            <v>Estimated to be 8 weeks</v>
          </cell>
          <cell r="AE311">
            <v>40191</v>
          </cell>
          <cell r="AF311" t="str">
            <v>SENT</v>
          </cell>
          <cell r="AG311">
            <v>40099</v>
          </cell>
          <cell r="AH311">
            <v>40141</v>
          </cell>
          <cell r="AI311">
            <v>40155</v>
          </cell>
          <cell r="AJ311">
            <v>40141</v>
          </cell>
          <cell r="AK311">
            <v>40141</v>
          </cell>
          <cell r="AL311">
            <v>40141</v>
          </cell>
          <cell r="AM311">
            <v>40141</v>
          </cell>
          <cell r="AN311" t="str">
            <v>XM2 Review Meeting 24/11/09 &amp; XM2 Review Meeting 19/01/10</v>
          </cell>
          <cell r="AO311">
            <v>40268</v>
          </cell>
          <cell r="AP311">
            <v>98578</v>
          </cell>
          <cell r="AR311"/>
          <cell r="AS311" t="str">
            <v>SENT</v>
          </cell>
          <cell r="AT311">
            <v>40141</v>
          </cell>
          <cell r="AU311">
            <v>40325</v>
          </cell>
          <cell r="AV311">
            <v>40340</v>
          </cell>
          <cell r="AW311">
            <v>40326</v>
          </cell>
          <cell r="AX311">
            <v>40326</v>
          </cell>
          <cell r="AY311">
            <v>40326</v>
          </cell>
          <cell r="AZ311" t="str">
            <v>Julie Smart obo Dave Turpin</v>
          </cell>
          <cell r="BA311">
            <v>40326</v>
          </cell>
          <cell r="BB311" t="str">
            <v>6 mths</v>
          </cell>
          <cell r="BC311" t="str">
            <v>SENT</v>
          </cell>
          <cell r="BD311">
            <v>40326</v>
          </cell>
          <cell r="BE311" t="b">
            <v>0</v>
          </cell>
          <cell r="BF311">
            <v>5</v>
          </cell>
          <cell r="BG311">
            <v>40350</v>
          </cell>
          <cell r="BH311">
            <v>40447</v>
          </cell>
          <cell r="BI311">
            <v>40447</v>
          </cell>
          <cell r="BJ311">
            <v>40939</v>
          </cell>
          <cell r="BK311">
            <v>40884</v>
          </cell>
          <cell r="BM311" t="str">
            <v>CLSD</v>
          </cell>
          <cell r="BN311">
            <v>41165</v>
          </cell>
          <cell r="BO311" t="str">
            <v>13/09/12 KB - CCN approval received from AR. Set to PD-CLSD.                                                                                                                          13/09/12 KB - E mail sent to AR asking for formal approval of the CCN sen</v>
          </cell>
          <cell r="BQ311"/>
          <cell r="BS311"/>
          <cell r="BU311"/>
          <cell r="BW311"/>
          <cell r="BX311"/>
          <cell r="BZ311"/>
          <cell r="CA311"/>
          <cell r="CB311"/>
          <cell r="CC311"/>
          <cell r="CD311"/>
          <cell r="CE311"/>
          <cell r="CF311"/>
          <cell r="CG311" t="b">
            <v>0</v>
          </cell>
          <cell r="CH311"/>
          <cell r="CJ311" t="b">
            <v>0</v>
          </cell>
          <cell r="CK311" t="b">
            <v>0</v>
          </cell>
          <cell r="CL311" t="b">
            <v>0</v>
          </cell>
          <cell r="CM311"/>
          <cell r="CO311"/>
          <cell r="CP311"/>
          <cell r="CQ311" t="b">
            <v>0</v>
          </cell>
          <cell r="CR311" t="b">
            <v>0</v>
          </cell>
          <cell r="CS311"/>
          <cell r="CT311"/>
          <cell r="CU311"/>
          <cell r="CV311"/>
          <cell r="CW311"/>
          <cell r="CX311" t="b">
            <v>0</v>
          </cell>
          <cell r="CY311" t="b">
            <v>0</v>
          </cell>
          <cell r="CZ311" t="b">
            <v>0</v>
          </cell>
          <cell r="DA311" t="b">
            <v>0</v>
          </cell>
          <cell r="DB311"/>
          <cell r="DC311"/>
          <cell r="DD311"/>
          <cell r="DE311" t="b">
            <v>0</v>
          </cell>
          <cell r="DF311" t="b">
            <v>0</v>
          </cell>
        </row>
        <row r="312">
          <cell r="A312" t="str">
            <v>COR1755</v>
          </cell>
          <cell r="B312" t="str">
            <v>Web Site / Tools Replacement</v>
          </cell>
          <cell r="C312" t="str">
            <v>99. Change Cancelled</v>
          </cell>
          <cell r="D312">
            <v>41197</v>
          </cell>
          <cell r="E312" t="str">
            <v>CO RCVD 30/09/2009,EQ PNDG 07/10/2009,EQ CLSD 15/10/2012
Moved from EQ-CLSD to 99. Change Cancelled 08/11/2017</v>
          </cell>
          <cell r="F312" t="str">
            <v xml:space="preserve">Current Xoserve web sites require design review and updates to current functionality of the CMS (Content management System) &amp; delivery of new system and design service(s). </v>
          </cell>
          <cell r="G312" t="b">
            <v>0</v>
          </cell>
          <cell r="H312"/>
          <cell r="I312">
            <v>40086</v>
          </cell>
          <cell r="L312" t="b">
            <v>0</v>
          </cell>
          <cell r="M312"/>
          <cell r="N312"/>
          <cell r="O312"/>
          <cell r="P312" t="str">
            <v>Dave Forder</v>
          </cell>
          <cell r="Q312" t="str">
            <v>Workload Meeting 30/09/09</v>
          </cell>
          <cell r="R312" t="str">
            <v>Graham Frankland</v>
          </cell>
          <cell r="S312" t="str">
            <v>Lorraine Cave</v>
          </cell>
          <cell r="T312" t="str">
            <v>CR (internal)</v>
          </cell>
          <cell r="U312" t="str">
            <v>CLOSED</v>
          </cell>
          <cell r="V312" t="b">
            <v>0</v>
          </cell>
          <cell r="X312"/>
          <cell r="AD312"/>
          <cell r="AF312" t="str">
            <v>CLSD</v>
          </cell>
          <cell r="AG312">
            <v>41197</v>
          </cell>
          <cell r="AN312"/>
          <cell r="AR312"/>
          <cell r="AS312"/>
          <cell r="AZ312"/>
          <cell r="BB312"/>
          <cell r="BC312"/>
          <cell r="BE312" t="b">
            <v>0</v>
          </cell>
          <cell r="BF312">
            <v>6</v>
          </cell>
          <cell r="BM312"/>
          <cell r="BO312" t="str">
            <v xml:space="preserve">15/10/12 KB - Status set to EQ-CLSD per e-mail from Max Pemberton which confirms decision that other events have superseded the requirements of this project and it is therefore no longer required.                                                           </v>
          </cell>
          <cell r="BQ312"/>
          <cell r="BS312"/>
          <cell r="BU312"/>
          <cell r="BW312"/>
          <cell r="BX312"/>
          <cell r="BZ312"/>
          <cell r="CA312"/>
          <cell r="CB312"/>
          <cell r="CC312"/>
          <cell r="CD312"/>
          <cell r="CE312"/>
          <cell r="CF312"/>
          <cell r="CG312" t="b">
            <v>0</v>
          </cell>
          <cell r="CH312"/>
          <cell r="CJ312" t="b">
            <v>0</v>
          </cell>
          <cell r="CK312" t="b">
            <v>0</v>
          </cell>
          <cell r="CL312" t="b">
            <v>0</v>
          </cell>
          <cell r="CM312"/>
          <cell r="CO312"/>
          <cell r="CP312"/>
          <cell r="CQ312" t="b">
            <v>0</v>
          </cell>
          <cell r="CR312" t="b">
            <v>0</v>
          </cell>
          <cell r="CS312"/>
          <cell r="CT312"/>
          <cell r="CU312"/>
          <cell r="CV312"/>
          <cell r="CW312"/>
          <cell r="CX312" t="b">
            <v>0</v>
          </cell>
          <cell r="CY312" t="b">
            <v>0</v>
          </cell>
          <cell r="CZ312" t="b">
            <v>0</v>
          </cell>
          <cell r="DA312" t="b">
            <v>0</v>
          </cell>
          <cell r="DB312"/>
          <cell r="DC312"/>
          <cell r="DD312"/>
          <cell r="DE312" t="b">
            <v>0</v>
          </cell>
          <cell r="DF312" t="b">
            <v>0</v>
          </cell>
        </row>
        <row r="313">
          <cell r="A313" t="str">
            <v>COR1987</v>
          </cell>
          <cell r="B313" t="str">
            <v>Implementation of Modification Proposal 0292 (AQ Appeal Threshold)</v>
          </cell>
          <cell r="C313" t="str">
            <v>100. Change Completed</v>
          </cell>
          <cell r="D313">
            <v>41284</v>
          </cell>
          <cell r="E313" t="str">
            <v xml:space="preserve">CO RCVD 05/10/2010,EQ PNDG 06/10/2010,EQ PROD 19/10/2010,EQ SENT 03/11/2010,BE RCVD 05/11/2010,BE PNDG 05/11/2010,BE PROD 05/11/2010,BE SENT 07/12/2011,CA RCVD 21/12/2011,SN PNDG 21/12/2011,SN PROD 21/12/2011,SN SENT 22/12/2011,PD PROD 22/12/2011,EQ SENT </v>
          </cell>
          <cell r="F313" t="str">
            <v>The proposal seeks to permit a shipper to submit an AQ appeal where the variation requested more than 5% (provision value versus appealed value). Currently, the threshold is 20%. The Change Order is to investigate changing the value from 20% to [x]%</v>
          </cell>
          <cell r="G313" t="b">
            <v>0</v>
          </cell>
          <cell r="H313"/>
          <cell r="I313">
            <v>40456</v>
          </cell>
          <cell r="J313">
            <v>40470</v>
          </cell>
          <cell r="L313" t="b">
            <v>0</v>
          </cell>
          <cell r="M313" t="str">
            <v>ALL</v>
          </cell>
          <cell r="N313"/>
          <cell r="O313" t="str">
            <v>Alan Raper</v>
          </cell>
          <cell r="P313" t="str">
            <v>Chris Warner</v>
          </cell>
          <cell r="Q313" t="str">
            <v>Workload Meeting 06/10/10</v>
          </cell>
          <cell r="R313" t="str">
            <v>Linda Whitcroft</v>
          </cell>
          <cell r="S313" t="str">
            <v>Lorraine Cave</v>
          </cell>
          <cell r="T313" t="str">
            <v>CO</v>
          </cell>
          <cell r="U313" t="str">
            <v>COMPLETE</v>
          </cell>
          <cell r="V313" t="b">
            <v>1</v>
          </cell>
          <cell r="X313" t="str">
            <v>Rachel Nock</v>
          </cell>
          <cell r="Y313">
            <v>40470</v>
          </cell>
          <cell r="Z313">
            <v>40505</v>
          </cell>
          <cell r="AA313">
            <v>40505</v>
          </cell>
          <cell r="AB313">
            <v>40485</v>
          </cell>
          <cell r="AC313">
            <v>0</v>
          </cell>
          <cell r="AD313"/>
          <cell r="AE313">
            <v>40577</v>
          </cell>
          <cell r="AF313" t="str">
            <v>SENT</v>
          </cell>
          <cell r="AG313">
            <v>40485</v>
          </cell>
          <cell r="AH313">
            <v>40487</v>
          </cell>
          <cell r="AI313">
            <v>40501</v>
          </cell>
          <cell r="AJ313">
            <v>40499</v>
          </cell>
          <cell r="AK313">
            <v>40884</v>
          </cell>
          <cell r="AM313">
            <v>40884</v>
          </cell>
          <cell r="AN313" t="str">
            <v>Pre Sanction Meeting 29/11/11</v>
          </cell>
          <cell r="AO313">
            <v>40975</v>
          </cell>
          <cell r="AP313">
            <v>199080</v>
          </cell>
          <cell r="AR313"/>
          <cell r="AS313" t="str">
            <v>SENT</v>
          </cell>
          <cell r="AT313">
            <v>40884</v>
          </cell>
          <cell r="AU313">
            <v>40898</v>
          </cell>
          <cell r="AV313">
            <v>40917</v>
          </cell>
          <cell r="AW313">
            <v>40899</v>
          </cell>
          <cell r="AX313">
            <v>40899</v>
          </cell>
          <cell r="AY313">
            <v>40899</v>
          </cell>
          <cell r="AZ313" t="str">
            <v>Dave Turpin</v>
          </cell>
          <cell r="BA313">
            <v>40899</v>
          </cell>
          <cell r="BB313" t="str">
            <v>7 Mths</v>
          </cell>
          <cell r="BC313" t="str">
            <v>SENT</v>
          </cell>
          <cell r="BD313">
            <v>40899</v>
          </cell>
          <cell r="BE313" t="b">
            <v>0</v>
          </cell>
          <cell r="BF313">
            <v>3</v>
          </cell>
          <cell r="BG313">
            <v>40917</v>
          </cell>
          <cell r="BH313">
            <v>41047</v>
          </cell>
          <cell r="BI313">
            <v>41047</v>
          </cell>
          <cell r="BJ313">
            <v>41152</v>
          </cell>
          <cell r="BK313">
            <v>41284</v>
          </cell>
          <cell r="BM313" t="str">
            <v>CLSD</v>
          </cell>
          <cell r="BN313">
            <v>41284</v>
          </cell>
          <cell r="BO313" t="str">
            <v xml:space="preserve">11/01/13 DP - CCN Received from Alan Raper. CCN Sent to distribution. COR Closed. Status CLSD.
10/09/12 KB - Transferred from DT to LC due to change in roles. 
25/07/12 KB - Awaiting final invoices - CCN due date moved back to 31/08 per DT.               </v>
          </cell>
          <cell r="BQ313"/>
          <cell r="BS313"/>
          <cell r="BU313"/>
          <cell r="BW313"/>
          <cell r="BX313"/>
          <cell r="BZ313"/>
          <cell r="CA313"/>
          <cell r="CB313"/>
          <cell r="CC313"/>
          <cell r="CD313"/>
          <cell r="CE313"/>
          <cell r="CF313"/>
          <cell r="CG313" t="b">
            <v>0</v>
          </cell>
          <cell r="CH313"/>
          <cell r="CJ313" t="b">
            <v>0</v>
          </cell>
          <cell r="CK313" t="b">
            <v>0</v>
          </cell>
          <cell r="CL313" t="b">
            <v>0</v>
          </cell>
          <cell r="CM313"/>
          <cell r="CO313"/>
          <cell r="CP313"/>
          <cell r="CQ313" t="b">
            <v>0</v>
          </cell>
          <cell r="CR313" t="b">
            <v>0</v>
          </cell>
          <cell r="CS313"/>
          <cell r="CT313"/>
          <cell r="CU313"/>
          <cell r="CV313"/>
          <cell r="CW313"/>
          <cell r="CX313" t="b">
            <v>0</v>
          </cell>
          <cell r="CY313" t="b">
            <v>0</v>
          </cell>
          <cell r="CZ313" t="b">
            <v>0</v>
          </cell>
          <cell r="DA313" t="b">
            <v>0</v>
          </cell>
          <cell r="DB313"/>
          <cell r="DC313"/>
          <cell r="DD313"/>
          <cell r="DE313" t="b">
            <v>0</v>
          </cell>
          <cell r="DF313" t="b">
            <v>0</v>
          </cell>
        </row>
        <row r="314">
          <cell r="A314" t="str">
            <v>COR3261</v>
          </cell>
          <cell r="B314" t="str">
            <v>Shipperless Supply Point Report (AWAITING CONFIRMATION OF CLOSURE)</v>
          </cell>
          <cell r="C314" t="str">
            <v>99. Change Cancelled</v>
          </cell>
          <cell r="D314">
            <v>42450</v>
          </cell>
          <cell r="E314" t="str">
            <v>CO-RCVD 19/11/2013
EQ-PROD 02/12/2013
PD-PROD 30/06/2015
PD-CLSD 21/03/2016</v>
          </cell>
          <cell r="F314" t="str">
            <v>A new report is required detailing Shipperless Supply points by DN on a monthly basis.</v>
          </cell>
          <cell r="G314" t="b">
            <v>0</v>
          </cell>
          <cell r="H314"/>
          <cell r="I314">
            <v>41597</v>
          </cell>
          <cell r="J314">
            <v>41610</v>
          </cell>
          <cell r="L314" t="b">
            <v>1</v>
          </cell>
          <cell r="M314" t="str">
            <v>ADN</v>
          </cell>
          <cell r="N314"/>
          <cell r="O314" t="str">
            <v>Colin Thomson</v>
          </cell>
          <cell r="P314" t="str">
            <v>Joel Martin</v>
          </cell>
          <cell r="Q314" t="str">
            <v>Lorraine Cave</v>
          </cell>
          <cell r="R314"/>
          <cell r="S314" t="str">
            <v>Lorraine Cave</v>
          </cell>
          <cell r="T314" t="str">
            <v>CO</v>
          </cell>
          <cell r="U314" t="str">
            <v>CLOSED</v>
          </cell>
          <cell r="V314" t="b">
            <v>1</v>
          </cell>
          <cell r="W314">
            <v>42450</v>
          </cell>
          <cell r="X314" t="str">
            <v>Nita Patel</v>
          </cell>
          <cell r="Y314">
            <v>41610</v>
          </cell>
          <cell r="AD314"/>
          <cell r="AF314" t="str">
            <v>PROD</v>
          </cell>
          <cell r="AG314">
            <v>41610</v>
          </cell>
          <cell r="AN314"/>
          <cell r="AR314"/>
          <cell r="AS314"/>
          <cell r="AZ314"/>
          <cell r="BB314"/>
          <cell r="BC314"/>
          <cell r="BE314" t="b">
            <v>0</v>
          </cell>
          <cell r="BF314">
            <v>3</v>
          </cell>
          <cell r="BM314"/>
          <cell r="BO314" t="str">
            <v>21/03/16 -Planning meeting today LC happy to close as this work as per DT email evidence. This should have been closed last year.
14/12/15 Cm Planning meeting -  LC TO GET CLOSEDOWN INFO/CONFIRMATION.
17/11/15 - CM email chaser to LC to get formal closur</v>
          </cell>
          <cell r="BQ314"/>
          <cell r="BS314"/>
          <cell r="BU314"/>
          <cell r="BW314"/>
          <cell r="BX314"/>
          <cell r="BZ314"/>
          <cell r="CA314"/>
          <cell r="CB314"/>
          <cell r="CC314"/>
          <cell r="CD314"/>
          <cell r="CE314"/>
          <cell r="CF314"/>
          <cell r="CG314" t="b">
            <v>0</v>
          </cell>
          <cell r="CH314"/>
          <cell r="CJ314" t="b">
            <v>0</v>
          </cell>
          <cell r="CK314" t="b">
            <v>0</v>
          </cell>
          <cell r="CL314" t="b">
            <v>0</v>
          </cell>
          <cell r="CM314"/>
          <cell r="CO314"/>
          <cell r="CP314"/>
          <cell r="CQ314" t="b">
            <v>0</v>
          </cell>
          <cell r="CR314" t="b">
            <v>0</v>
          </cell>
          <cell r="CS314"/>
          <cell r="CT314"/>
          <cell r="CU314"/>
          <cell r="CV314"/>
          <cell r="CW314"/>
          <cell r="CX314" t="b">
            <v>0</v>
          </cell>
          <cell r="CY314" t="b">
            <v>0</v>
          </cell>
          <cell r="CZ314" t="b">
            <v>0</v>
          </cell>
          <cell r="DA314" t="b">
            <v>0</v>
          </cell>
          <cell r="DB314"/>
          <cell r="DC314"/>
          <cell r="DD314"/>
          <cell r="DE314" t="b">
            <v>0</v>
          </cell>
          <cell r="DF314" t="b">
            <v>0</v>
          </cell>
        </row>
        <row r="315">
          <cell r="A315" t="str">
            <v>COR3262</v>
          </cell>
          <cell r="B315" t="str">
            <v>AQ Review 2014</v>
          </cell>
          <cell r="C315" t="str">
            <v>100. Change Completed</v>
          </cell>
          <cell r="D315">
            <v>41988</v>
          </cell>
          <cell r="E315" t="str">
            <v>CO-RCVD 20/11/2013
PD-PROD 03/06/2014
PD-IMPD 05/10/2014
PD-CLSD 15/12/2014</v>
          </cell>
          <cell r="F315"/>
          <cell r="G315" t="b">
            <v>0</v>
          </cell>
          <cell r="H315"/>
          <cell r="I315">
            <v>41598</v>
          </cell>
          <cell r="K315">
            <v>41913</v>
          </cell>
          <cell r="L315" t="b">
            <v>0</v>
          </cell>
          <cell r="M315"/>
          <cell r="N315"/>
          <cell r="O315"/>
          <cell r="P315" t="str">
            <v>Jo Rooney</v>
          </cell>
          <cell r="Q315" t="str">
            <v>Linda Whitcroft / Lorraine Cave</v>
          </cell>
          <cell r="R315" t="str">
            <v>Linda Whitcroft</v>
          </cell>
          <cell r="S315" t="str">
            <v>Lorraine Cave</v>
          </cell>
          <cell r="T315" t="str">
            <v>CR (internal)</v>
          </cell>
          <cell r="U315" t="str">
            <v>COMPLETE</v>
          </cell>
          <cell r="V315" t="b">
            <v>0</v>
          </cell>
          <cell r="W315">
            <v>41988</v>
          </cell>
          <cell r="X315" t="str">
            <v>Jo Rooney</v>
          </cell>
          <cell r="AD315"/>
          <cell r="AF315"/>
          <cell r="AN315"/>
          <cell r="AR315"/>
          <cell r="AS315"/>
          <cell r="AZ315"/>
          <cell r="BB315"/>
          <cell r="BC315"/>
          <cell r="BE315" t="b">
            <v>0</v>
          </cell>
          <cell r="BF315">
            <v>6</v>
          </cell>
          <cell r="BG315">
            <v>41610</v>
          </cell>
          <cell r="BH315">
            <v>41917</v>
          </cell>
          <cell r="BI315">
            <v>41917</v>
          </cell>
          <cell r="BM315" t="str">
            <v>CLSD</v>
          </cell>
          <cell r="BN315">
            <v>41988</v>
          </cell>
          <cell r="BO315" t="str">
            <v>06/10/14 KB - Comms issued to Networks confirming successful implementation; project will now progress through to closedown. 
10/02/13 KB - Project start date taken from Feb Portfolio Plan. 
20/11/13 KB - New COR logged per email from Jo Rooney.  No docum</v>
          </cell>
          <cell r="BQ315"/>
          <cell r="BS315"/>
          <cell r="BU315"/>
          <cell r="BW315"/>
          <cell r="BX315"/>
          <cell r="BZ315"/>
          <cell r="CA315"/>
          <cell r="CB315"/>
          <cell r="CC315"/>
          <cell r="CD315"/>
          <cell r="CE315"/>
          <cell r="CF315"/>
          <cell r="CG315" t="b">
            <v>0</v>
          </cell>
          <cell r="CH315"/>
          <cell r="CJ315" t="b">
            <v>0</v>
          </cell>
          <cell r="CK315" t="b">
            <v>0</v>
          </cell>
          <cell r="CL315" t="b">
            <v>0</v>
          </cell>
          <cell r="CM315"/>
          <cell r="CO315"/>
          <cell r="CP315"/>
          <cell r="CQ315" t="b">
            <v>0</v>
          </cell>
          <cell r="CR315" t="b">
            <v>0</v>
          </cell>
          <cell r="CS315"/>
          <cell r="CT315"/>
          <cell r="CU315"/>
          <cell r="CV315"/>
          <cell r="CW315"/>
          <cell r="CX315" t="b">
            <v>0</v>
          </cell>
          <cell r="CY315" t="b">
            <v>0</v>
          </cell>
          <cell r="CZ315" t="b">
            <v>0</v>
          </cell>
          <cell r="DA315" t="b">
            <v>0</v>
          </cell>
          <cell r="DB315"/>
          <cell r="DC315"/>
          <cell r="DD315"/>
          <cell r="DE315" t="b">
            <v>0</v>
          </cell>
          <cell r="DF315" t="b">
            <v>0</v>
          </cell>
        </row>
        <row r="316">
          <cell r="A316" t="str">
            <v>COR3005</v>
          </cell>
          <cell r="B316" t="str">
            <v>Gemini Exit UIOLI incorrectly linked to Meter ID</v>
          </cell>
          <cell r="C316" t="str">
            <v>100. Change Completed</v>
          </cell>
          <cell r="D316">
            <v>41759</v>
          </cell>
          <cell r="E316" t="str">
            <v>BE-PROD 25/11/12013
BE-SENT 26/11/2013
CA-RCVD 06/12/2013
SN-PROD 06/12/2013
SN-SENT 03/01/2014
PD-PROD 03/01/2014
PD-IMPD 16/02/2014
PD-SENT 09/04/2014
PD-CLSD 30/04/2014</v>
          </cell>
          <cell r="F316" t="str">
            <v>The Gemini Exit algorithm to calculate UIOLI should be amended to use the Exit Point meter data in aggregate and not the Meter ID</v>
          </cell>
          <cell r="G316" t="b">
            <v>0</v>
          </cell>
          <cell r="H316"/>
          <cell r="I316">
            <v>41551</v>
          </cell>
          <cell r="L316" t="b">
            <v>0</v>
          </cell>
          <cell r="M316" t="str">
            <v>NNW</v>
          </cell>
          <cell r="N316" t="str">
            <v>NGT</v>
          </cell>
          <cell r="O316" t="str">
            <v>Sean McGoldrick</v>
          </cell>
          <cell r="P316" t="str">
            <v>Sean McGoldrick</v>
          </cell>
          <cell r="Q316" t="str">
            <v>Lee Foster</v>
          </cell>
          <cell r="R316" t="str">
            <v>Lee Foster</v>
          </cell>
          <cell r="S316" t="str">
            <v>Andy Earnshaw</v>
          </cell>
          <cell r="T316" t="str">
            <v>CO</v>
          </cell>
          <cell r="U316" t="str">
            <v>COMPLETE</v>
          </cell>
          <cell r="V316" t="b">
            <v>1</v>
          </cell>
          <cell r="X316" t="str">
            <v>Jo Beardsmore</v>
          </cell>
          <cell r="AD316"/>
          <cell r="AF316"/>
          <cell r="AK316">
            <v>41604</v>
          </cell>
          <cell r="AM316">
            <v>41604</v>
          </cell>
          <cell r="AN316" t="str">
            <v>Pre Sanction Meeting 19/11/13</v>
          </cell>
          <cell r="AO316">
            <v>41634</v>
          </cell>
          <cell r="AP316">
            <v>5260</v>
          </cell>
          <cell r="AR316"/>
          <cell r="AS316" t="str">
            <v>SENT</v>
          </cell>
          <cell r="AT316">
            <v>41604</v>
          </cell>
          <cell r="AU316">
            <v>41614</v>
          </cell>
          <cell r="AV316">
            <v>41627</v>
          </cell>
          <cell r="AW316">
            <v>41627</v>
          </cell>
          <cell r="AX316">
            <v>41642</v>
          </cell>
          <cell r="AZ316" t="str">
            <v>Julie Varney 08/01/14</v>
          </cell>
          <cell r="BA316">
            <v>41642</v>
          </cell>
          <cell r="BB316"/>
          <cell r="BC316" t="str">
            <v>SENT</v>
          </cell>
          <cell r="BD316">
            <v>41642</v>
          </cell>
          <cell r="BE316" t="b">
            <v>0</v>
          </cell>
          <cell r="BF316">
            <v>5</v>
          </cell>
          <cell r="BH316">
            <v>41686</v>
          </cell>
          <cell r="BI316">
            <v>41686</v>
          </cell>
          <cell r="BJ316">
            <v>41738</v>
          </cell>
          <cell r="BM316" t="str">
            <v>CLSD</v>
          </cell>
          <cell r="BN316">
            <v>41759</v>
          </cell>
          <cell r="BO316" t="str">
            <v>10/03/14 KB - Per email from Jo Beardsmore dated 06/03 - Unfortunately NG are still reviewing the BUCs and therefore the delivery date of these two CCNs will be later than planned. Will an email with the updated dates suffice.  
Spoke to Jo and advised th</v>
          </cell>
          <cell r="BQ316"/>
          <cell r="BS316"/>
          <cell r="BU316"/>
          <cell r="BW316"/>
          <cell r="BX316"/>
          <cell r="BZ316"/>
          <cell r="CA316"/>
          <cell r="CB316"/>
          <cell r="CC316"/>
          <cell r="CD316"/>
          <cell r="CE316"/>
          <cell r="CF316"/>
          <cell r="CG316" t="b">
            <v>0</v>
          </cell>
          <cell r="CH316"/>
          <cell r="CJ316" t="b">
            <v>0</v>
          </cell>
          <cell r="CK316" t="b">
            <v>0</v>
          </cell>
          <cell r="CL316" t="b">
            <v>0</v>
          </cell>
          <cell r="CM316"/>
          <cell r="CO316"/>
          <cell r="CP316"/>
          <cell r="CQ316" t="b">
            <v>0</v>
          </cell>
          <cell r="CR316" t="b">
            <v>0</v>
          </cell>
          <cell r="CS316"/>
          <cell r="CT316"/>
          <cell r="CU316"/>
          <cell r="CV316"/>
          <cell r="CW316"/>
          <cell r="CX316" t="b">
            <v>0</v>
          </cell>
          <cell r="CY316" t="b">
            <v>0</v>
          </cell>
          <cell r="CZ316" t="b">
            <v>0</v>
          </cell>
          <cell r="DA316" t="b">
            <v>0</v>
          </cell>
          <cell r="DB316"/>
          <cell r="DC316"/>
          <cell r="DD316"/>
          <cell r="DE316" t="b">
            <v>0</v>
          </cell>
          <cell r="DF316" t="b">
            <v>0</v>
          </cell>
        </row>
        <row r="317">
          <cell r="A317" t="str">
            <v>COR3218</v>
          </cell>
          <cell r="B317" t="str">
            <v>Gemini Exit DN Adjustment Transparency</v>
          </cell>
          <cell r="C317" t="str">
            <v>100. Change Completed</v>
          </cell>
          <cell r="D317">
            <v>41746</v>
          </cell>
          <cell r="E317" t="str">
            <v>BE-PROD 25/11/2013
BE-SENT 26/11/2013
CA-RCVD 06/12/2013
SN-PROD 06/12/2013
SN-SENT 03/01/2014
PD-PROD 03/01/2014
PD-IMPD 16/02/2014
PD-SENT 09/04/2014
PD-CLSD 17/04/2014</v>
          </cell>
          <cell r="F317" t="str">
            <v xml:space="preserve">
An audit button is required which if clicked will display the audit details recorded in the system in the same way as all other audit buttons in Gemini Exit.
Without this change the DNO users are unable to see the remarks for these DN Adjustment changes</v>
          </cell>
          <cell r="G317" t="b">
            <v>0</v>
          </cell>
          <cell r="H317"/>
          <cell r="I317">
            <v>41551</v>
          </cell>
          <cell r="L317" t="b">
            <v>0</v>
          </cell>
          <cell r="M317" t="str">
            <v>NNW</v>
          </cell>
          <cell r="N317" t="str">
            <v>NGT</v>
          </cell>
          <cell r="O317" t="str">
            <v>Sean McGoldrick</v>
          </cell>
          <cell r="P317" t="str">
            <v>Sean McGoldrick</v>
          </cell>
          <cell r="Q317" t="str">
            <v>Lee Foster</v>
          </cell>
          <cell r="R317" t="str">
            <v>Lee Foster</v>
          </cell>
          <cell r="S317" t="str">
            <v>Andy Earnshaw</v>
          </cell>
          <cell r="T317" t="str">
            <v>CO</v>
          </cell>
          <cell r="U317" t="str">
            <v>COMPLETE</v>
          </cell>
          <cell r="V317" t="b">
            <v>1</v>
          </cell>
          <cell r="X317" t="str">
            <v>Jo Beardsmore</v>
          </cell>
          <cell r="AD317"/>
          <cell r="AF317"/>
          <cell r="AK317">
            <v>41604</v>
          </cell>
          <cell r="AM317">
            <v>41604</v>
          </cell>
          <cell r="AN317" t="str">
            <v>Pre Sanction Meeting 19/11/13</v>
          </cell>
          <cell r="AO317">
            <v>41634</v>
          </cell>
          <cell r="AP317">
            <v>3476</v>
          </cell>
          <cell r="AR317"/>
          <cell r="AS317" t="str">
            <v>SENT</v>
          </cell>
          <cell r="AT317">
            <v>41604</v>
          </cell>
          <cell r="AU317">
            <v>41614</v>
          </cell>
          <cell r="AV317">
            <v>41627</v>
          </cell>
          <cell r="AW317">
            <v>41627</v>
          </cell>
          <cell r="AX317">
            <v>41642</v>
          </cell>
          <cell r="AZ317" t="str">
            <v>Julie Varney 08/01/14</v>
          </cell>
          <cell r="BA317">
            <v>41642</v>
          </cell>
          <cell r="BB317"/>
          <cell r="BC317" t="str">
            <v>SENT</v>
          </cell>
          <cell r="BD317">
            <v>41642</v>
          </cell>
          <cell r="BE317" t="b">
            <v>0</v>
          </cell>
          <cell r="BF317">
            <v>5</v>
          </cell>
          <cell r="BH317">
            <v>41686</v>
          </cell>
          <cell r="BI317">
            <v>41686</v>
          </cell>
          <cell r="BJ317">
            <v>41738</v>
          </cell>
          <cell r="BK317">
            <v>41738</v>
          </cell>
          <cell r="BM317" t="str">
            <v>CLSD</v>
          </cell>
          <cell r="BN317">
            <v>41746</v>
          </cell>
          <cell r="BO317" t="str">
            <v>10/03/14 KB - Per email from Jo Beardsmore dated 06/03 - Unfortunately NG are still reviewing the BUCs and therefore the delivery date of these two CCNs will be later than planned. Will an email with the updated dates suffice.  
Spoke to Jo and advised th</v>
          </cell>
          <cell r="BQ317"/>
          <cell r="BS317"/>
          <cell r="BU317"/>
          <cell r="BW317"/>
          <cell r="BX317"/>
          <cell r="BZ317"/>
          <cell r="CA317"/>
          <cell r="CB317"/>
          <cell r="CC317"/>
          <cell r="CD317"/>
          <cell r="CE317"/>
          <cell r="CF317"/>
          <cell r="CG317" t="b">
            <v>0</v>
          </cell>
          <cell r="CH317"/>
          <cell r="CJ317" t="b">
            <v>0</v>
          </cell>
          <cell r="CK317" t="b">
            <v>0</v>
          </cell>
          <cell r="CL317" t="b">
            <v>0</v>
          </cell>
          <cell r="CM317"/>
          <cell r="CO317"/>
          <cell r="CP317"/>
          <cell r="CQ317" t="b">
            <v>0</v>
          </cell>
          <cell r="CR317" t="b">
            <v>0</v>
          </cell>
          <cell r="CS317"/>
          <cell r="CT317"/>
          <cell r="CU317"/>
          <cell r="CV317"/>
          <cell r="CW317"/>
          <cell r="CX317" t="b">
            <v>0</v>
          </cell>
          <cell r="CY317" t="b">
            <v>0</v>
          </cell>
          <cell r="CZ317" t="b">
            <v>0</v>
          </cell>
          <cell r="DA317" t="b">
            <v>0</v>
          </cell>
          <cell r="DB317"/>
          <cell r="DC317"/>
          <cell r="DD317"/>
          <cell r="DE317" t="b">
            <v>0</v>
          </cell>
          <cell r="DF317" t="b">
            <v>0</v>
          </cell>
        </row>
        <row r="318">
          <cell r="A318" t="str">
            <v>COR1974</v>
          </cell>
          <cell r="B318" t="str">
            <v>Shipper Credit Contact Details</v>
          </cell>
          <cell r="C318" t="str">
            <v>100. Change Completed</v>
          </cell>
          <cell r="D318">
            <v>40687</v>
          </cell>
          <cell r="E318" t="str">
            <v xml:space="preserve">CO RCVD 19/05/2010,EQ PNDG 19/05/2010,EQ PROD 03/06/2010,EQ SENT 03/06/2010,BE RCVD 04/06/2010,BE PNDG 04/06/2010,BE PROD 04/06/2010,BE SENT 14/09/2010,CA RCVD 18/10/2010,SN PNDG 18/10/2010,SN PROD 18/10/2010,SN SENT 27/10/2010,PD PROD 27/10/2010,PD SENT </v>
          </cell>
          <cell r="F318" t="str">
            <v>It has been identified through MOD252 UNC Review Group that a centralised process for the management of Shipper credit contacts is required for Transporters.</v>
          </cell>
          <cell r="G318" t="b">
            <v>0</v>
          </cell>
          <cell r="H318" t="str">
            <v>xrn2024</v>
          </cell>
          <cell r="I318">
            <v>40317</v>
          </cell>
          <cell r="J318">
            <v>40332</v>
          </cell>
          <cell r="L318" t="b">
            <v>0</v>
          </cell>
          <cell r="M318" t="str">
            <v>ALL</v>
          </cell>
          <cell r="N318"/>
          <cell r="O318" t="str">
            <v>Joel Martin</v>
          </cell>
          <cell r="P318" t="str">
            <v>Rawinda Basra</v>
          </cell>
          <cell r="Q318" t="str">
            <v>Workload Meeting 19/05/10</v>
          </cell>
          <cell r="R318" t="str">
            <v>Mark Cockayne</v>
          </cell>
          <cell r="S318" t="str">
            <v>Lorraine Cave</v>
          </cell>
          <cell r="T318" t="str">
            <v>CO</v>
          </cell>
          <cell r="U318" t="str">
            <v>COMPLETE</v>
          </cell>
          <cell r="V318" t="b">
            <v>1</v>
          </cell>
          <cell r="X318" t="str">
            <v>Stephen Chivers</v>
          </cell>
          <cell r="Y318">
            <v>40332</v>
          </cell>
          <cell r="Z318">
            <v>40332</v>
          </cell>
          <cell r="AA318">
            <v>40332</v>
          </cell>
          <cell r="AB318">
            <v>40332</v>
          </cell>
          <cell r="AC318">
            <v>0</v>
          </cell>
          <cell r="AD318" t="str">
            <v xml:space="preserve">10 weeks from receipt of BEO </v>
          </cell>
          <cell r="AE318">
            <v>40424</v>
          </cell>
          <cell r="AF318" t="str">
            <v>SENT</v>
          </cell>
          <cell r="AG318">
            <v>40332</v>
          </cell>
          <cell r="AH318">
            <v>40333</v>
          </cell>
          <cell r="AI318">
            <v>40347</v>
          </cell>
          <cell r="AJ318">
            <v>40344</v>
          </cell>
          <cell r="AK318">
            <v>40438</v>
          </cell>
          <cell r="AL318">
            <v>40438</v>
          </cell>
          <cell r="AM318">
            <v>40435</v>
          </cell>
          <cell r="AN318" t="str">
            <v>XM2 Review Meeting 14/09/10</v>
          </cell>
          <cell r="AO318">
            <v>40526</v>
          </cell>
          <cell r="AP318">
            <v>12390</v>
          </cell>
          <cell r="AR318"/>
          <cell r="AS318" t="str">
            <v>SENT</v>
          </cell>
          <cell r="AT318">
            <v>40435</v>
          </cell>
          <cell r="AU318">
            <v>40469</v>
          </cell>
          <cell r="AV318">
            <v>40483</v>
          </cell>
          <cell r="AW318">
            <v>40478</v>
          </cell>
          <cell r="AX318">
            <v>40492</v>
          </cell>
          <cell r="AZ318"/>
          <cell r="BA318">
            <v>40478</v>
          </cell>
          <cell r="BB318" t="str">
            <v>15 weeks</v>
          </cell>
          <cell r="BC318" t="str">
            <v>SENT</v>
          </cell>
          <cell r="BD318">
            <v>40478</v>
          </cell>
          <cell r="BE318" t="b">
            <v>0</v>
          </cell>
          <cell r="BF318">
            <v>4</v>
          </cell>
          <cell r="BG318">
            <v>40317</v>
          </cell>
          <cell r="BH318">
            <v>40533</v>
          </cell>
          <cell r="BI318">
            <v>40533</v>
          </cell>
          <cell r="BJ318">
            <v>40588</v>
          </cell>
          <cell r="BK318">
            <v>40588</v>
          </cell>
          <cell r="BL318">
            <v>40616</v>
          </cell>
          <cell r="BM318" t="str">
            <v>CLSD</v>
          </cell>
          <cell r="BN318">
            <v>40687</v>
          </cell>
          <cell r="BO318" t="str">
            <v>10/09/12 KB - Transferred from DT to LC due to change in roles.                                                                                                                         09/03/11 AK - Email rec'd from Joel Martin in response to previous emai</v>
          </cell>
          <cell r="BQ318"/>
          <cell r="BS318"/>
          <cell r="BU318"/>
          <cell r="BW318"/>
          <cell r="BX318"/>
          <cell r="BZ318"/>
          <cell r="CA318"/>
          <cell r="CB318"/>
          <cell r="CC318"/>
          <cell r="CD318"/>
          <cell r="CE318"/>
          <cell r="CF318"/>
          <cell r="CG318" t="b">
            <v>0</v>
          </cell>
          <cell r="CH318"/>
          <cell r="CJ318" t="b">
            <v>0</v>
          </cell>
          <cell r="CK318" t="b">
            <v>0</v>
          </cell>
          <cell r="CL318" t="b">
            <v>0</v>
          </cell>
          <cell r="CM318"/>
          <cell r="CO318"/>
          <cell r="CP318"/>
          <cell r="CQ318" t="b">
            <v>0</v>
          </cell>
          <cell r="CR318" t="b">
            <v>0</v>
          </cell>
          <cell r="CS318"/>
          <cell r="CT318"/>
          <cell r="CU318"/>
          <cell r="CV318"/>
          <cell r="CW318"/>
          <cell r="CX318" t="b">
            <v>0</v>
          </cell>
          <cell r="CY318" t="b">
            <v>0</v>
          </cell>
          <cell r="CZ318" t="b">
            <v>0</v>
          </cell>
          <cell r="DA318" t="b">
            <v>0</v>
          </cell>
          <cell r="DB318"/>
          <cell r="DC318"/>
          <cell r="DD318"/>
          <cell r="DE318" t="b">
            <v>0</v>
          </cell>
          <cell r="DF318" t="b">
            <v>0</v>
          </cell>
        </row>
        <row r="319">
          <cell r="A319" t="str">
            <v>COR1532</v>
          </cell>
          <cell r="B319" t="str">
            <v>Gemini Non-Business Days</v>
          </cell>
          <cell r="C319" t="str">
            <v>99. Change Cancelled</v>
          </cell>
          <cell r="D319">
            <v>41824</v>
          </cell>
          <cell r="E319" t="str">
            <v>CO RCVD 25/03/2009
EQ PNDG 25/03/2009
EQ PROD 07/04/2009
EQ SENT 01/05/2009
BE RCVD 06/05/2009
BE PNDG 06/05/2009
BE PROD 06/05/2009
EQ SENT 01/05/2009
BE PROD 06/05/2009
BE-CLSD 04/07/2014</v>
          </cell>
          <cell r="F319" t="str">
            <v>Xoserve Billing are not currently able to input non-business days into Gemini which may effect the billing calendar &amp; result in issuing a scheduled invoice on the wrong day. The functionality currently exists in an NGT role but the impacts would hit Xoser</v>
          </cell>
          <cell r="G319" t="b">
            <v>0</v>
          </cell>
          <cell r="H319"/>
          <cell r="I319">
            <v>39897</v>
          </cell>
          <cell r="J319">
            <v>39911</v>
          </cell>
          <cell r="L319" t="b">
            <v>0</v>
          </cell>
          <cell r="M319"/>
          <cell r="N319"/>
          <cell r="O319"/>
          <cell r="P319" t="str">
            <v>Richard Jones</v>
          </cell>
          <cell r="Q319" t="str">
            <v>Workload Meeting 25/03/09</v>
          </cell>
          <cell r="R319"/>
          <cell r="S319" t="str">
            <v>Jessica Harris</v>
          </cell>
          <cell r="T319" t="str">
            <v>CR (internal)</v>
          </cell>
          <cell r="U319" t="str">
            <v>CLOSED</v>
          </cell>
          <cell r="V319" t="b">
            <v>0</v>
          </cell>
          <cell r="W319">
            <v>41824</v>
          </cell>
          <cell r="X319"/>
          <cell r="Y319">
            <v>39910</v>
          </cell>
          <cell r="Z319">
            <v>39930</v>
          </cell>
          <cell r="AA319">
            <v>39934</v>
          </cell>
          <cell r="AB319">
            <v>39934</v>
          </cell>
          <cell r="AD319"/>
          <cell r="AE319">
            <v>40028</v>
          </cell>
          <cell r="AF319" t="str">
            <v>SENT</v>
          </cell>
          <cell r="AG319">
            <v>39934</v>
          </cell>
          <cell r="AH319">
            <v>39939</v>
          </cell>
          <cell r="AN319"/>
          <cell r="AR319"/>
          <cell r="AS319" t="str">
            <v>CLSD</v>
          </cell>
          <cell r="AT319">
            <v>41824</v>
          </cell>
          <cell r="AZ319"/>
          <cell r="BB319"/>
          <cell r="BC319"/>
          <cell r="BE319" t="b">
            <v>0</v>
          </cell>
          <cell r="BF319">
            <v>6</v>
          </cell>
          <cell r="BH319">
            <v>41518</v>
          </cell>
          <cell r="BM319"/>
          <cell r="BO319" t="str">
            <v>04/07/14 KB - Closed per email from Jessica Harris - the work never progressed.
19/08/13 KB - E mail from Andy Simpson - Please move this to Andy Earnshaw’s workload report as it is a Gemini related project that has never been started, should be included</v>
          </cell>
          <cell r="BQ319"/>
          <cell r="BS319"/>
          <cell r="BU319"/>
          <cell r="BW319"/>
          <cell r="BX319"/>
          <cell r="BZ319"/>
          <cell r="CA319"/>
          <cell r="CB319"/>
          <cell r="CC319"/>
          <cell r="CD319"/>
          <cell r="CE319"/>
          <cell r="CF319"/>
          <cell r="CG319" t="b">
            <v>0</v>
          </cell>
          <cell r="CH319"/>
          <cell r="CJ319" t="b">
            <v>0</v>
          </cell>
          <cell r="CK319" t="b">
            <v>0</v>
          </cell>
          <cell r="CL319" t="b">
            <v>0</v>
          </cell>
          <cell r="CM319"/>
          <cell r="CO319"/>
          <cell r="CP319"/>
          <cell r="CQ319" t="b">
            <v>0</v>
          </cell>
          <cell r="CR319" t="b">
            <v>0</v>
          </cell>
          <cell r="CS319"/>
          <cell r="CT319"/>
          <cell r="CU319"/>
          <cell r="CV319"/>
          <cell r="CW319"/>
          <cell r="CX319" t="b">
            <v>0</v>
          </cell>
          <cell r="CY319" t="b">
            <v>0</v>
          </cell>
          <cell r="CZ319" t="b">
            <v>0</v>
          </cell>
          <cell r="DA319" t="b">
            <v>0</v>
          </cell>
          <cell r="DB319"/>
          <cell r="DC319"/>
          <cell r="DD319"/>
          <cell r="DE319" t="b">
            <v>0</v>
          </cell>
          <cell r="DF319" t="b">
            <v>0</v>
          </cell>
        </row>
        <row r="320">
          <cell r="A320" t="str">
            <v>COR1572</v>
          </cell>
          <cell r="B320" t="str">
            <v>Composite Weather Variable (CWV) Calculation</v>
          </cell>
          <cell r="C320" t="str">
            <v>100. Change Completed</v>
          </cell>
          <cell r="D320">
            <v>40947</v>
          </cell>
          <cell r="E320" t="str">
            <v xml:space="preserve">CO RCVD 18/06/2009,EQ PNDG 24/06/2009,EQ PROD 02/07/2009,EQ SENT 19/08/2009,BE RCVD 27/08/2009,BE PNDG 27/08/2009,BE PROD 27/08/2009,BE SENT 24/11/2009,BE SENT 10/02/2010,CA RCVD 09/04/2010,SN PNDG 12/04/2010,SN PROD 12/04/2010,SN SENT 28/05/2010,PD PROD </v>
          </cell>
          <cell r="F320" t="str">
            <v>The decommissioning of SC2004 will remove the functionality that currently undertakes the Composite Weather Variable (CWV) Calculation. This Change Order seeks to replicate the calculation on Xoserve operated systems.</v>
          </cell>
          <cell r="G320" t="b">
            <v>0</v>
          </cell>
          <cell r="H320" t="str">
            <v>EVS1572</v>
          </cell>
          <cell r="I320">
            <v>39982</v>
          </cell>
          <cell r="J320">
            <v>39996</v>
          </cell>
          <cell r="L320" t="b">
            <v>0</v>
          </cell>
          <cell r="M320" t="str">
            <v>NNW</v>
          </cell>
          <cell r="N320" t="str">
            <v>NGD</v>
          </cell>
          <cell r="O320" t="str">
            <v>Alan Raper</v>
          </cell>
          <cell r="P320" t="str">
            <v>Anne Young</v>
          </cell>
          <cell r="Q320" t="str">
            <v>Workload Meeting 24/06/09</v>
          </cell>
          <cell r="R320" t="str">
            <v>Linda Whitcroft</v>
          </cell>
          <cell r="S320" t="str">
            <v>Dave Turpin</v>
          </cell>
          <cell r="T320" t="str">
            <v>CO</v>
          </cell>
          <cell r="U320" t="str">
            <v>COMPLETE</v>
          </cell>
          <cell r="V320" t="b">
            <v>1</v>
          </cell>
          <cell r="X320" t="str">
            <v>Michelle Fergusson / Ed Healy</v>
          </cell>
          <cell r="Y320">
            <v>39996</v>
          </cell>
          <cell r="Z320">
            <v>40045</v>
          </cell>
          <cell r="AA320">
            <v>40045</v>
          </cell>
          <cell r="AB320">
            <v>40044</v>
          </cell>
          <cell r="AC320">
            <v>15400</v>
          </cell>
          <cell r="AD320" t="str">
            <v>Dependent on start of analysis</v>
          </cell>
          <cell r="AE320">
            <v>40136</v>
          </cell>
          <cell r="AF320" t="str">
            <v>SENT</v>
          </cell>
          <cell r="AG320">
            <v>40044</v>
          </cell>
          <cell r="AH320">
            <v>40052</v>
          </cell>
          <cell r="AI320">
            <v>40067</v>
          </cell>
          <cell r="AJ320">
            <v>40067</v>
          </cell>
          <cell r="AK320">
            <v>40144</v>
          </cell>
          <cell r="AL320">
            <v>40144</v>
          </cell>
          <cell r="AM320">
            <v>40141</v>
          </cell>
          <cell r="AN320" t="str">
            <v>XM2 Review Meeting 09/02/10
XM2 Review Meeting 24/11/09</v>
          </cell>
          <cell r="AO320">
            <v>40268</v>
          </cell>
          <cell r="AP320">
            <v>177515</v>
          </cell>
          <cell r="AR320"/>
          <cell r="AS320" t="str">
            <v>SENT</v>
          </cell>
          <cell r="AT320">
            <v>40219</v>
          </cell>
          <cell r="AU320">
            <v>40277</v>
          </cell>
          <cell r="AV320">
            <v>40302</v>
          </cell>
          <cell r="AW320">
            <v>40290</v>
          </cell>
          <cell r="AX320">
            <v>40326</v>
          </cell>
          <cell r="AY320">
            <v>40326</v>
          </cell>
          <cell r="AZ320" t="str">
            <v>Ian Wilson obo Dave Turpin</v>
          </cell>
          <cell r="BA320">
            <v>40326</v>
          </cell>
          <cell r="BB320" t="str">
            <v>7 mths</v>
          </cell>
          <cell r="BC320" t="str">
            <v>SENT</v>
          </cell>
          <cell r="BD320">
            <v>40326</v>
          </cell>
          <cell r="BE320" t="b">
            <v>0</v>
          </cell>
          <cell r="BF320">
            <v>5</v>
          </cell>
          <cell r="BG320">
            <v>40350</v>
          </cell>
          <cell r="BH320">
            <v>40518</v>
          </cell>
          <cell r="BI320">
            <v>40518</v>
          </cell>
          <cell r="BJ320">
            <v>40939</v>
          </cell>
          <cell r="BK320">
            <v>40928</v>
          </cell>
          <cell r="BL320">
            <v>40956</v>
          </cell>
          <cell r="BM320" t="str">
            <v>CLSD</v>
          </cell>
          <cell r="BN320">
            <v>40947</v>
          </cell>
          <cell r="BO320" t="str">
            <v>21/02/12 AK - This change was discussed at CMSG on 08/02/12 where Alan Raper authorised closure of this change.
18/11/11 AK - As part of the CCN Amnesty, CCN due date amended from 28/11/11 to 31/01/12.
24/10/11 AK - Update rec'd from Ed Healy. CCN due dat</v>
          </cell>
          <cell r="BQ320"/>
          <cell r="BS320"/>
          <cell r="BU320"/>
          <cell r="BW320"/>
          <cell r="BX320"/>
          <cell r="BZ320"/>
          <cell r="CA320"/>
          <cell r="CB320"/>
          <cell r="CC320"/>
          <cell r="CD320"/>
          <cell r="CE320"/>
          <cell r="CF320"/>
          <cell r="CG320" t="b">
            <v>0</v>
          </cell>
          <cell r="CH320"/>
          <cell r="CJ320" t="b">
            <v>0</v>
          </cell>
          <cell r="CK320" t="b">
            <v>0</v>
          </cell>
          <cell r="CL320" t="b">
            <v>0</v>
          </cell>
          <cell r="CM320"/>
          <cell r="CO320"/>
          <cell r="CP320"/>
          <cell r="CQ320" t="b">
            <v>0</v>
          </cell>
          <cell r="CR320" t="b">
            <v>0</v>
          </cell>
          <cell r="CS320"/>
          <cell r="CT320"/>
          <cell r="CU320"/>
          <cell r="CV320"/>
          <cell r="CW320"/>
          <cell r="CX320" t="b">
            <v>0</v>
          </cell>
          <cell r="CY320" t="b">
            <v>0</v>
          </cell>
          <cell r="CZ320" t="b">
            <v>0</v>
          </cell>
          <cell r="DA320" t="b">
            <v>0</v>
          </cell>
          <cell r="DB320"/>
          <cell r="DC320"/>
          <cell r="DD320"/>
          <cell r="DE320" t="b">
            <v>0</v>
          </cell>
          <cell r="DF320" t="b">
            <v>0</v>
          </cell>
        </row>
        <row r="321">
          <cell r="A321" t="str">
            <v>COR1585</v>
          </cell>
          <cell r="B321" t="str">
            <v>Voluntary Discontinuance</v>
          </cell>
          <cell r="C321" t="str">
            <v>100. Change Completed</v>
          </cell>
          <cell r="D321">
            <v>40751</v>
          </cell>
          <cell r="E321" t="str">
            <v xml:space="preserve">CO RCVD 16/04/2010,EQ PNDG 21/04/2010,EQ PROD 30/04/2010,EQ SENT 21/05/2010,BE RCVD 27/05/2010,BE PNDG 27/05/2010,BE PROD 27/05/2010,BE SENT 14/07/2010,CA RCVD 09/08/2010,SN PNDG 09/08/2010,SN PROD 09/08/2010,SN SENT 10/08/2010,PD PROD 10/08/2010,PD IMPD </v>
          </cell>
          <cell r="F321" t="str">
            <v>In order for a User to complete the Voluntary Discontinuance process for the closure of an existing Shipper Short Code, a User must assign all of it's NTS entry capacity rights to one other User. NG NTS is currently prevented from undertaking this as ther</v>
          </cell>
          <cell r="G321" t="b">
            <v>1</v>
          </cell>
          <cell r="H321"/>
          <cell r="I321">
            <v>40284</v>
          </cell>
          <cell r="J321">
            <v>40298</v>
          </cell>
          <cell r="L321" t="b">
            <v>0</v>
          </cell>
          <cell r="M321" t="str">
            <v>TNO</v>
          </cell>
          <cell r="N321"/>
          <cell r="O321" t="str">
            <v>Sean McGoldrick</v>
          </cell>
          <cell r="P321" t="str">
            <v>Sean McGoldrick</v>
          </cell>
          <cell r="Q321" t="str">
            <v>Workload Meeting 21/04/10</v>
          </cell>
          <cell r="R321"/>
          <cell r="S321" t="str">
            <v>Lee Foster</v>
          </cell>
          <cell r="T321" t="str">
            <v>CO</v>
          </cell>
          <cell r="U321" t="str">
            <v>COMPLETE</v>
          </cell>
          <cell r="V321" t="b">
            <v>1</v>
          </cell>
          <cell r="X321" t="str">
            <v>Matt Rider</v>
          </cell>
          <cell r="Y321">
            <v>40298</v>
          </cell>
          <cell r="Z321">
            <v>40319</v>
          </cell>
          <cell r="AA321">
            <v>40319</v>
          </cell>
          <cell r="AB321">
            <v>40319</v>
          </cell>
          <cell r="AC321">
            <v>0</v>
          </cell>
          <cell r="AD321" t="str">
            <v>1mth</v>
          </cell>
          <cell r="AE321">
            <v>40347</v>
          </cell>
          <cell r="AF321" t="str">
            <v>SENT</v>
          </cell>
          <cell r="AG321">
            <v>40319</v>
          </cell>
          <cell r="AH321">
            <v>40325</v>
          </cell>
          <cell r="AI321">
            <v>40340</v>
          </cell>
          <cell r="AJ321">
            <v>40339</v>
          </cell>
          <cell r="AK321">
            <v>40375</v>
          </cell>
          <cell r="AL321">
            <v>40375</v>
          </cell>
          <cell r="AM321">
            <v>40373</v>
          </cell>
          <cell r="AN321" t="str">
            <v>XM2 Review Meeting 13/07/10</v>
          </cell>
          <cell r="AO321">
            <v>40378</v>
          </cell>
          <cell r="AP321">
            <v>34690</v>
          </cell>
          <cell r="AR321"/>
          <cell r="AS321" t="str">
            <v>SENT</v>
          </cell>
          <cell r="AT321">
            <v>40373</v>
          </cell>
          <cell r="AU321">
            <v>40399</v>
          </cell>
          <cell r="AV321">
            <v>40413</v>
          </cell>
          <cell r="AW321">
            <v>40400</v>
          </cell>
          <cell r="AX321">
            <v>40400</v>
          </cell>
          <cell r="AY321">
            <v>40400</v>
          </cell>
          <cell r="AZ321" t="str">
            <v>Lee Foster</v>
          </cell>
          <cell r="BA321">
            <v>40400</v>
          </cell>
          <cell r="BB321" t="str">
            <v>1mth</v>
          </cell>
          <cell r="BC321" t="str">
            <v>SENT</v>
          </cell>
          <cell r="BD321">
            <v>40400</v>
          </cell>
          <cell r="BE321" t="b">
            <v>0</v>
          </cell>
          <cell r="BF321">
            <v>5</v>
          </cell>
          <cell r="BG321">
            <v>40406</v>
          </cell>
          <cell r="BH321">
            <v>40449</v>
          </cell>
          <cell r="BI321">
            <v>40449</v>
          </cell>
          <cell r="BJ321">
            <v>40501</v>
          </cell>
          <cell r="BK321">
            <v>40501</v>
          </cell>
          <cell r="BL321">
            <v>40529</v>
          </cell>
          <cell r="BM321" t="str">
            <v>CLSD</v>
          </cell>
          <cell r="BN321">
            <v>40751</v>
          </cell>
          <cell r="BO321" t="str">
            <v>27/07/11 AK - Email rec'd from Ritchard Hewitt, delegated authority in the absence of Sean McGoldrick, authorising closure of this change
21/06/11 AK - Email rec'd from Elaine Hall stating "I tried to call Ferg - to see if he'd had chance to speak to Sean</v>
          </cell>
          <cell r="BQ321"/>
          <cell r="BS321"/>
          <cell r="BU321"/>
          <cell r="BW321"/>
          <cell r="BX321"/>
          <cell r="BZ321"/>
          <cell r="CA321"/>
          <cell r="CB321"/>
          <cell r="CC321"/>
          <cell r="CD321"/>
          <cell r="CE321"/>
          <cell r="CF321"/>
          <cell r="CG321" t="b">
            <v>0</v>
          </cell>
          <cell r="CH321"/>
          <cell r="CJ321" t="b">
            <v>0</v>
          </cell>
          <cell r="CK321" t="b">
            <v>0</v>
          </cell>
          <cell r="CL321" t="b">
            <v>0</v>
          </cell>
          <cell r="CM321"/>
          <cell r="CO321"/>
          <cell r="CP321"/>
          <cell r="CQ321" t="b">
            <v>0</v>
          </cell>
          <cell r="CR321" t="b">
            <v>0</v>
          </cell>
          <cell r="CS321"/>
          <cell r="CT321"/>
          <cell r="CU321"/>
          <cell r="CV321"/>
          <cell r="CW321"/>
          <cell r="CX321" t="b">
            <v>0</v>
          </cell>
          <cell r="CY321" t="b">
            <v>0</v>
          </cell>
          <cell r="CZ321" t="b">
            <v>0</v>
          </cell>
          <cell r="DA321" t="b">
            <v>0</v>
          </cell>
          <cell r="DB321"/>
          <cell r="DC321"/>
          <cell r="DD321"/>
          <cell r="DE321" t="b">
            <v>0</v>
          </cell>
          <cell r="DF321" t="b">
            <v>0</v>
          </cell>
        </row>
        <row r="322">
          <cell r="A322" t="str">
            <v>COR1630</v>
          </cell>
          <cell r="B322" t="str">
            <v>NTS Exit Capacity Reform (Phase 2)</v>
          </cell>
          <cell r="C322" t="str">
            <v>100. Change Completed</v>
          </cell>
          <cell r="D322">
            <v>41052</v>
          </cell>
          <cell r="E322" t="str">
            <v xml:space="preserve">CO RCVD 27/05/2009,EQ PNDG 27/05/2009,EQ PROD 10/06/2009,EQ SENT 12/06/2009,BE RCVD 30/07/2009,BE PNDG 30/07/2009,BE PROD 30/07/2009,BE SENT 12/01/2010,CA RCVD 04/03/2010,SN PNDG 04/03/2010,SN PROD 04/03/2010,SN SENT 18/03/2010,PD PROD 18/03/2010,PD IMPD </v>
          </cell>
          <cell r="F322" t="str">
            <v>This Change Order was raised by Matthew Hatch (on behalf of Sean McGoldrick) to assess the costs &amp; associated timelines for the Analysis &amp; Design phase of the second phase of NTS Exit Reform to be delivered in 2011. This follows on from the current Change</v>
          </cell>
          <cell r="G322" t="b">
            <v>0</v>
          </cell>
          <cell r="H322"/>
          <cell r="I322">
            <v>39960</v>
          </cell>
          <cell r="J322">
            <v>39974</v>
          </cell>
          <cell r="L322" t="b">
            <v>0</v>
          </cell>
          <cell r="M322" t="str">
            <v>TNO</v>
          </cell>
          <cell r="N322"/>
          <cell r="O322" t="str">
            <v>Sean McGoldrick</v>
          </cell>
          <cell r="P322" t="str">
            <v>Matthew Hatch</v>
          </cell>
          <cell r="Q322" t="str">
            <v>Workload Meeting 27/05/09</v>
          </cell>
          <cell r="R322" t="str">
            <v>Steve Adcock</v>
          </cell>
          <cell r="S322" t="str">
            <v>Andy Simpson</v>
          </cell>
          <cell r="T322" t="str">
            <v>CO</v>
          </cell>
          <cell r="U322" t="str">
            <v>COMPLETE</v>
          </cell>
          <cell r="V322" t="b">
            <v>1</v>
          </cell>
          <cell r="X322" t="str">
            <v>Andy Simpson</v>
          </cell>
          <cell r="Y322">
            <v>39974</v>
          </cell>
          <cell r="Z322">
            <v>39976</v>
          </cell>
          <cell r="AA322">
            <v>39976</v>
          </cell>
          <cell r="AB322">
            <v>39976</v>
          </cell>
          <cell r="AC322">
            <v>484000</v>
          </cell>
          <cell r="AD322" t="str">
            <v xml:space="preserve">20 weeks from BEO submission </v>
          </cell>
          <cell r="AE322">
            <v>40025</v>
          </cell>
          <cell r="AF322" t="str">
            <v>SENT</v>
          </cell>
          <cell r="AG322">
            <v>39976</v>
          </cell>
          <cell r="AH322">
            <v>40024</v>
          </cell>
          <cell r="AI322">
            <v>40038</v>
          </cell>
          <cell r="AJ322">
            <v>40038</v>
          </cell>
          <cell r="AK322">
            <v>40193</v>
          </cell>
          <cell r="AL322">
            <v>40193</v>
          </cell>
          <cell r="AM322">
            <v>40190</v>
          </cell>
          <cell r="AN322" t="str">
            <v>XM2 Review Meeting 22/12/09</v>
          </cell>
          <cell r="AO322">
            <v>40235</v>
          </cell>
          <cell r="AP322">
            <v>1886900</v>
          </cell>
          <cell r="AR322"/>
          <cell r="AS322" t="str">
            <v>SENT</v>
          </cell>
          <cell r="AT322">
            <v>40190</v>
          </cell>
          <cell r="AU322">
            <v>40241</v>
          </cell>
          <cell r="AV322">
            <v>40255</v>
          </cell>
          <cell r="AW322">
            <v>40255</v>
          </cell>
          <cell r="AX322">
            <v>40255</v>
          </cell>
          <cell r="AY322">
            <v>40255</v>
          </cell>
          <cell r="AZ322" t="str">
            <v>Lee Foster</v>
          </cell>
          <cell r="BA322">
            <v>40255</v>
          </cell>
          <cell r="BB322" t="str">
            <v>14 months</v>
          </cell>
          <cell r="BC322" t="str">
            <v>SENT</v>
          </cell>
          <cell r="BD322">
            <v>40255</v>
          </cell>
          <cell r="BE322" t="b">
            <v>0</v>
          </cell>
          <cell r="BF322">
            <v>5</v>
          </cell>
          <cell r="BG322">
            <v>40238</v>
          </cell>
          <cell r="BH322">
            <v>40643</v>
          </cell>
          <cell r="BI322">
            <v>40643</v>
          </cell>
          <cell r="BJ322">
            <v>40966</v>
          </cell>
          <cell r="BK322">
            <v>41031</v>
          </cell>
          <cell r="BM322" t="str">
            <v>CLSD</v>
          </cell>
          <cell r="BN322">
            <v>41052</v>
          </cell>
          <cell r="BO322" t="str">
            <v>09/03/12 AK - At the Worklaod Meeting on 07/03/12, Matt Rider advised that the Project Manager should be amended from Lee Foster to Andy Simpson. 
09/03/12 AK - Discussed at Workload Meeting on 07/03/12. There are currently some issues under debate with C</v>
          </cell>
          <cell r="BQ322"/>
          <cell r="BS322"/>
          <cell r="BU322"/>
          <cell r="BW322"/>
          <cell r="BX322"/>
          <cell r="BZ322"/>
          <cell r="CA322"/>
          <cell r="CB322"/>
          <cell r="CC322"/>
          <cell r="CD322"/>
          <cell r="CE322"/>
          <cell r="CF322"/>
          <cell r="CG322" t="b">
            <v>0</v>
          </cell>
          <cell r="CH322"/>
          <cell r="CJ322" t="b">
            <v>0</v>
          </cell>
          <cell r="CK322" t="b">
            <v>0</v>
          </cell>
          <cell r="CL322" t="b">
            <v>0</v>
          </cell>
          <cell r="CM322"/>
          <cell r="CO322"/>
          <cell r="CP322"/>
          <cell r="CQ322" t="b">
            <v>0</v>
          </cell>
          <cell r="CR322" t="b">
            <v>0</v>
          </cell>
          <cell r="CS322"/>
          <cell r="CT322"/>
          <cell r="CU322"/>
          <cell r="CV322"/>
          <cell r="CW322"/>
          <cell r="CX322" t="b">
            <v>0</v>
          </cell>
          <cell r="CY322" t="b">
            <v>0</v>
          </cell>
          <cell r="CZ322" t="b">
            <v>0</v>
          </cell>
          <cell r="DA322" t="b">
            <v>0</v>
          </cell>
          <cell r="DB322"/>
          <cell r="DC322"/>
          <cell r="DD322"/>
          <cell r="DE322" t="b">
            <v>0</v>
          </cell>
          <cell r="DF322" t="b">
            <v>0</v>
          </cell>
        </row>
        <row r="323">
          <cell r="A323" t="str">
            <v>COR3575</v>
          </cell>
          <cell r="B323" t="str">
            <v>Amendments to the current ‘MNC’ MPRN creation process</v>
          </cell>
          <cell r="C323" t="str">
            <v>100. Change Completed</v>
          </cell>
          <cell r="D323">
            <v>42807</v>
          </cell>
          <cell r="E323" t="str">
            <v xml:space="preserve">CO-RCVD 09/01/2015
EQ-PNDG 17/02/2015
EQ-PROD 17/02/2015
EQ-SENT 10/04/2015
BE-SENT 24/02/2016
CA-RCVD 26/02/2016
SN PNDG 26/02/2016
SN-PROD 03/03/2016
SN-SENT 03/03/2016
PD-PROD 11/03/2016
PD-SENT 09/09/2016
PD-CLSD 14/09/2016
PD-POPD 06/10/2016
CO-CLSD </v>
          </cell>
          <cell r="F323" t="str">
            <v>It has been identified that the MNC MPRN creation process may be being misused in order to progress the creation of MPRNs for new/recent connections onto a DN’s network; the FOM process should be used for such occurrences.
In some circumstances, the new c</v>
          </cell>
          <cell r="G323" t="b">
            <v>0</v>
          </cell>
          <cell r="H323" t="str">
            <v>xrn3816</v>
          </cell>
          <cell r="I323">
            <v>42013</v>
          </cell>
          <cell r="L323" t="b">
            <v>0</v>
          </cell>
          <cell r="M323" t="str">
            <v>ADN</v>
          </cell>
          <cell r="N323"/>
          <cell r="O323" t="str">
            <v>Chris Warner</v>
          </cell>
          <cell r="P323" t="str">
            <v>Chris Warner</v>
          </cell>
          <cell r="Q323" t="str">
            <v>Portfolio Board Vote - see comments and supporting emails.</v>
          </cell>
          <cell r="R323"/>
          <cell r="S323" t="str">
            <v>Lorraine Cave</v>
          </cell>
          <cell r="T323" t="str">
            <v>CO</v>
          </cell>
          <cell r="U323" t="str">
            <v>COMPLETE</v>
          </cell>
          <cell r="V323" t="b">
            <v>1</v>
          </cell>
          <cell r="W323">
            <v>42807</v>
          </cell>
          <cell r="X323" t="str">
            <v>Lorraine Cave</v>
          </cell>
          <cell r="Y323">
            <v>42052</v>
          </cell>
          <cell r="Z323">
            <v>42104</v>
          </cell>
          <cell r="AB323">
            <v>42104</v>
          </cell>
          <cell r="AC323">
            <v>0</v>
          </cell>
          <cell r="AD323" t="str">
            <v>12 to 16 weeks</v>
          </cell>
          <cell r="AE323">
            <v>42195</v>
          </cell>
          <cell r="AF323" t="str">
            <v>SENT</v>
          </cell>
          <cell r="AG323">
            <v>42104</v>
          </cell>
          <cell r="AM323">
            <v>42424</v>
          </cell>
          <cell r="AN323" t="str">
            <v>Pre-Sanction 16/02/2016</v>
          </cell>
          <cell r="AO323">
            <v>42514</v>
          </cell>
          <cell r="AP323">
            <v>32606</v>
          </cell>
          <cell r="AR323"/>
          <cell r="AS323" t="str">
            <v>SENT</v>
          </cell>
          <cell r="AT323">
            <v>42424</v>
          </cell>
          <cell r="AU323">
            <v>42426</v>
          </cell>
          <cell r="AV323">
            <v>42440</v>
          </cell>
          <cell r="AW323">
            <v>42432</v>
          </cell>
          <cell r="AX323">
            <v>42432</v>
          </cell>
          <cell r="AZ323"/>
          <cell r="BB323"/>
          <cell r="BC323" t="str">
            <v>SENT</v>
          </cell>
          <cell r="BD323">
            <v>42432</v>
          </cell>
          <cell r="BE323" t="b">
            <v>1</v>
          </cell>
          <cell r="BF323">
            <v>3</v>
          </cell>
          <cell r="BH323">
            <v>42559</v>
          </cell>
          <cell r="BI323">
            <v>42559</v>
          </cell>
          <cell r="BJ323">
            <v>42628</v>
          </cell>
          <cell r="BK323">
            <v>42622</v>
          </cell>
          <cell r="BL323">
            <v>42650</v>
          </cell>
          <cell r="BM323" t="str">
            <v>CLSD</v>
          </cell>
          <cell r="BN323">
            <v>42627</v>
          </cell>
          <cell r="BO323" t="str">
            <v>13/03/17 DC ECF has been submitted and filed in the config Library.
14/09/16: CM The CCN has been recevied from Chris Warner confirming closure, CM to check all documents are correct to now close.
09/09/16: CM CCN document sent to the networks for apporva</v>
          </cell>
          <cell r="BQ323"/>
          <cell r="BS323"/>
          <cell r="BU323"/>
          <cell r="BW323"/>
          <cell r="BX323" t="str">
            <v>Low</v>
          </cell>
          <cell r="BZ323"/>
          <cell r="CA323"/>
          <cell r="CB323"/>
          <cell r="CC323"/>
          <cell r="CD323"/>
          <cell r="CE323"/>
          <cell r="CF323"/>
          <cell r="CG323" t="b">
            <v>0</v>
          </cell>
          <cell r="CH323"/>
          <cell r="CJ323" t="b">
            <v>0</v>
          </cell>
          <cell r="CK323" t="b">
            <v>0</v>
          </cell>
          <cell r="CL323" t="b">
            <v>0</v>
          </cell>
          <cell r="CM323"/>
          <cell r="CO323"/>
          <cell r="CP323"/>
          <cell r="CQ323" t="b">
            <v>0</v>
          </cell>
          <cell r="CR323" t="b">
            <v>0</v>
          </cell>
          <cell r="CS323"/>
          <cell r="CT323"/>
          <cell r="CU323"/>
          <cell r="CV323"/>
          <cell r="CW323"/>
          <cell r="CX323" t="b">
            <v>0</v>
          </cell>
          <cell r="CY323" t="b">
            <v>0</v>
          </cell>
          <cell r="CZ323" t="b">
            <v>0</v>
          </cell>
          <cell r="DA323" t="b">
            <v>0</v>
          </cell>
          <cell r="DB323"/>
          <cell r="DC323"/>
          <cell r="DD323"/>
          <cell r="DE323" t="b">
            <v>0</v>
          </cell>
          <cell r="DF323" t="b">
            <v>0</v>
          </cell>
        </row>
        <row r="324">
          <cell r="A324" t="str">
            <v>COR3852</v>
          </cell>
          <cell r="B324" t="str">
            <v>COR3852 - UNC Modification 0534: Maintaining the efficacy of the NTS Optional Commodity (‘shorthaul’) tariff at Bacton entry points</v>
          </cell>
          <cell r="C324" t="str">
            <v>100. Change Completed</v>
          </cell>
          <cell r="D324">
            <v>42902</v>
          </cell>
          <cell r="E324" t="str">
            <v xml:space="preserve">CO-RCVD 11/11/2015
EQ-PROD 18/11/2015
EQ-PNDG 02/12/2015
EQ-PROD 02/12/2015
EQ-SENT 21/12/2015
BE-RCVD 21/12/2015
BE-PNDG 22/12/2015
BE-PROD 06/01/2016
BE-SENT 21/04/2016
CA-RCVD 22/04/2016
SN-PNDG 22/04/2016
SN-SENT 26/04/2016
PD-IMPD 17/03/2017
PD-SENT </v>
          </cell>
          <cell r="F324" t="str">
            <v>Change driver / origin: 
To ensure that Capacity Allocation Mechanisms (CAM) and Congestion Management Procedures (CMP) procedures are applied to Interconnection Points (IP) only, the existing Bacton ASEP is to be split into two new ASEPs (Bacton UKCS ASE</v>
          </cell>
          <cell r="G324" t="b">
            <v>0</v>
          </cell>
          <cell r="H324" t="str">
            <v>EVS3609</v>
          </cell>
          <cell r="I324">
            <v>42312</v>
          </cell>
          <cell r="J324">
            <v>42326</v>
          </cell>
          <cell r="K324">
            <v>42370</v>
          </cell>
          <cell r="L324" t="b">
            <v>0</v>
          </cell>
          <cell r="M324" t="str">
            <v>TNO</v>
          </cell>
          <cell r="N324" t="str">
            <v>NGT</v>
          </cell>
          <cell r="O324" t="str">
            <v>Beverley Viney</v>
          </cell>
          <cell r="P324" t="str">
            <v>Beverley Viney</v>
          </cell>
          <cell r="Q324" t="str">
            <v>ICAF - 11/11/15</v>
          </cell>
          <cell r="R324" t="str">
            <v>Lorraine Cave/ Dave Turpin</v>
          </cell>
          <cell r="S324" t="str">
            <v>Lorraine Cave</v>
          </cell>
          <cell r="T324" t="str">
            <v>CO</v>
          </cell>
          <cell r="U324" t="str">
            <v>COMPLETE</v>
          </cell>
          <cell r="V324" t="b">
            <v>0</v>
          </cell>
          <cell r="X324" t="str">
            <v>Lorraine Cave</v>
          </cell>
          <cell r="Y324">
            <v>42340</v>
          </cell>
          <cell r="Z324">
            <v>42359</v>
          </cell>
          <cell r="AA324">
            <v>42359</v>
          </cell>
          <cell r="AB324">
            <v>42359</v>
          </cell>
          <cell r="AC324">
            <v>0</v>
          </cell>
          <cell r="AD324"/>
          <cell r="AE324">
            <v>42450</v>
          </cell>
          <cell r="AF324" t="str">
            <v>SENT</v>
          </cell>
          <cell r="AG324">
            <v>42359</v>
          </cell>
          <cell r="AH324">
            <v>42359</v>
          </cell>
          <cell r="AI324">
            <v>42375</v>
          </cell>
          <cell r="AJ324">
            <v>42417</v>
          </cell>
          <cell r="AK324">
            <v>42438</v>
          </cell>
          <cell r="AL324">
            <v>42489</v>
          </cell>
          <cell r="AM324">
            <v>42481</v>
          </cell>
          <cell r="AN324" t="str">
            <v>Pre-Sanction 01/03/2016</v>
          </cell>
          <cell r="AO324">
            <v>42524</v>
          </cell>
          <cell r="AP324">
            <v>2413</v>
          </cell>
          <cell r="AR324"/>
          <cell r="AS324" t="str">
            <v>SENT</v>
          </cell>
          <cell r="AT324">
            <v>42480</v>
          </cell>
          <cell r="AU324">
            <v>42482</v>
          </cell>
          <cell r="AV324">
            <v>42496</v>
          </cell>
          <cell r="AW324">
            <v>42486</v>
          </cell>
          <cell r="AX324">
            <v>42486</v>
          </cell>
          <cell r="AY324">
            <v>42486</v>
          </cell>
          <cell r="AZ324"/>
          <cell r="BA324">
            <v>42486</v>
          </cell>
          <cell r="BB324" t="str">
            <v>5 months</v>
          </cell>
          <cell r="BC324" t="str">
            <v>SENT</v>
          </cell>
          <cell r="BD324">
            <v>42486</v>
          </cell>
          <cell r="BE324" t="b">
            <v>1</v>
          </cell>
          <cell r="BF324">
            <v>5</v>
          </cell>
          <cell r="BG324">
            <v>42485</v>
          </cell>
          <cell r="BH324">
            <v>42554</v>
          </cell>
          <cell r="BI324">
            <v>42554</v>
          </cell>
          <cell r="BJ324">
            <v>42853</v>
          </cell>
          <cell r="BK324">
            <v>42832</v>
          </cell>
          <cell r="BL324">
            <v>42860</v>
          </cell>
          <cell r="BM324" t="str">
            <v>CLSD</v>
          </cell>
          <cell r="BN324">
            <v>42852</v>
          </cell>
          <cell r="BO324" t="str">
            <v>16/06/17 DC Project closed and all dcouments checked
12/05/17 DC received the signed ECF from project today.
27/04/17 DC CCN recevied from Networks today, email sent to DD asking for the signed ECF to be sent to us.
07/04/17 DC CCN sent to networks today.</v>
          </cell>
          <cell r="BQ324"/>
          <cell r="BS324"/>
          <cell r="BU324"/>
          <cell r="BW324"/>
          <cell r="BX324" t="str">
            <v>Medium</v>
          </cell>
          <cell r="BZ324"/>
          <cell r="CA324"/>
          <cell r="CB324"/>
          <cell r="CC324"/>
          <cell r="CD324"/>
          <cell r="CE324"/>
          <cell r="CF324"/>
          <cell r="CG324" t="b">
            <v>0</v>
          </cell>
          <cell r="CH324"/>
          <cell r="CJ324" t="b">
            <v>0</v>
          </cell>
          <cell r="CK324" t="b">
            <v>0</v>
          </cell>
          <cell r="CL324" t="b">
            <v>0</v>
          </cell>
          <cell r="CM324"/>
          <cell r="CO324"/>
          <cell r="CP324"/>
          <cell r="CQ324" t="b">
            <v>0</v>
          </cell>
          <cell r="CR324" t="b">
            <v>0</v>
          </cell>
          <cell r="CS324"/>
          <cell r="CT324"/>
          <cell r="CU324"/>
          <cell r="CV324"/>
          <cell r="CW324"/>
          <cell r="CX324" t="b">
            <v>0</v>
          </cell>
          <cell r="CY324" t="b">
            <v>0</v>
          </cell>
          <cell r="CZ324" t="b">
            <v>0</v>
          </cell>
          <cell r="DA324" t="b">
            <v>0</v>
          </cell>
          <cell r="DB324"/>
          <cell r="DC324"/>
          <cell r="DD324"/>
          <cell r="DE324" t="b">
            <v>0</v>
          </cell>
          <cell r="DF324" t="b">
            <v>0</v>
          </cell>
        </row>
        <row r="325">
          <cell r="A325" t="str">
            <v>4211</v>
          </cell>
          <cell r="B325" t="str">
            <v>GSR Data Extract</v>
          </cell>
          <cell r="C325" t="str">
            <v>99. Change Cancelled</v>
          </cell>
          <cell r="D325">
            <v>43041</v>
          </cell>
          <cell r="E325" t="str">
            <v>CO-RCVD 22/02/17
BE-SENT 09/03/17
CA-RCVD 10/03/17
PD-IMPD 10/03/2017
PD-CLSD 02/11/2017</v>
          </cell>
          <cell r="F325" t="str">
            <v>National Grid carries out GSR activity 9 months following the removal of a supply meter. We are notified of the work we need to carry out by running an extract from the DN Link system identifying the period (9 months previous) of the data we require.
Nati</v>
          </cell>
          <cell r="G325" t="b">
            <v>0</v>
          </cell>
          <cell r="H325" t="str">
            <v>NA</v>
          </cell>
          <cell r="I325">
            <v>42787</v>
          </cell>
          <cell r="L325" t="b">
            <v>0</v>
          </cell>
          <cell r="M325" t="str">
            <v>NNW</v>
          </cell>
          <cell r="N325" t="str">
            <v>NNW NGD</v>
          </cell>
          <cell r="O325" t="str">
            <v>Andy Clasper</v>
          </cell>
          <cell r="P325" t="str">
            <v>Andy Clasper</v>
          </cell>
          <cell r="Q325" t="str">
            <v>ICAF 22/02/17
Pre-Sanction Approval via Email 07/03/17</v>
          </cell>
          <cell r="R325" t="str">
            <v>Jane Rocky</v>
          </cell>
          <cell r="S325" t="str">
            <v>Lorraine Cave</v>
          </cell>
          <cell r="T325" t="str">
            <v>CP</v>
          </cell>
          <cell r="U325" t="str">
            <v>CLOSED</v>
          </cell>
          <cell r="V325" t="b">
            <v>0</v>
          </cell>
          <cell r="X325" t="str">
            <v>Jo Rooney</v>
          </cell>
          <cell r="AD325"/>
          <cell r="AF325"/>
          <cell r="AI325">
            <v>42801</v>
          </cell>
          <cell r="AM325">
            <v>42803</v>
          </cell>
          <cell r="AN325" t="str">
            <v>PRE Sanction</v>
          </cell>
          <cell r="AO325">
            <v>42803</v>
          </cell>
          <cell r="AP325">
            <v>0</v>
          </cell>
          <cell r="AR325"/>
          <cell r="AS325" t="str">
            <v>SENT</v>
          </cell>
          <cell r="AT325">
            <v>42803</v>
          </cell>
          <cell r="AU325">
            <v>42804</v>
          </cell>
          <cell r="AZ325"/>
          <cell r="BB325"/>
          <cell r="BC325" t="str">
            <v>PROD</v>
          </cell>
          <cell r="BD325">
            <v>42804</v>
          </cell>
          <cell r="BE325" t="b">
            <v>0</v>
          </cell>
          <cell r="BF325">
            <v>5</v>
          </cell>
          <cell r="BI325">
            <v>42804</v>
          </cell>
          <cell r="BJ325">
            <v>42978</v>
          </cell>
          <cell r="BM325"/>
          <cell r="BO325" t="str">
            <v>02/11/2017 DC Closed, work completed and CA confirms closure.
12/10/2017 ME Update PD-IMPD
24/05/17 DC ME spoke to LC in planning meeting, con fimred waiting closedown doc.
07/04/17 DC We have had another CO in to do exactly the same work again.  LC has r</v>
          </cell>
          <cell r="BQ325"/>
          <cell r="BS325"/>
          <cell r="BU325"/>
          <cell r="BW325"/>
          <cell r="BX325" t="str">
            <v>Low</v>
          </cell>
          <cell r="BZ325"/>
          <cell r="CA325" t="str">
            <v>T &amp; SS</v>
          </cell>
          <cell r="CB325"/>
          <cell r="CC325"/>
          <cell r="CD325"/>
          <cell r="CE325"/>
          <cell r="CF325"/>
          <cell r="CG325" t="b">
            <v>0</v>
          </cell>
          <cell r="CH325"/>
          <cell r="CJ325" t="b">
            <v>0</v>
          </cell>
          <cell r="CK325" t="b">
            <v>0</v>
          </cell>
          <cell r="CL325" t="b">
            <v>0</v>
          </cell>
          <cell r="CM325"/>
          <cell r="CO325"/>
          <cell r="CP325"/>
          <cell r="CQ325" t="b">
            <v>0</v>
          </cell>
          <cell r="CR325" t="b">
            <v>0</v>
          </cell>
          <cell r="CS325"/>
          <cell r="CT325"/>
          <cell r="CU325"/>
          <cell r="CV325"/>
          <cell r="CW325"/>
          <cell r="CX325" t="b">
            <v>0</v>
          </cell>
          <cell r="CY325" t="b">
            <v>0</v>
          </cell>
          <cell r="CZ325" t="b">
            <v>0</v>
          </cell>
          <cell r="DA325" t="b">
            <v>0</v>
          </cell>
          <cell r="DB325"/>
          <cell r="DC325"/>
          <cell r="DD325"/>
          <cell r="DE325" t="b">
            <v>0</v>
          </cell>
          <cell r="DF325" t="b">
            <v>0</v>
          </cell>
        </row>
        <row r="326">
          <cell r="A326" t="str">
            <v>4213</v>
          </cell>
          <cell r="B326" t="str">
            <v>JCAPS2PI interface Migrations</v>
          </cell>
          <cell r="C326" t="str">
            <v>100. Change Completed</v>
          </cell>
          <cell r="D326">
            <v>43067</v>
          </cell>
          <cell r="E326" t="str">
            <v xml:space="preserve">CO-RCVD 01/03/17
BE-PNDG 09/03/17
BE-SENT 29/03/17
CA-RCVD 31/03/17
SN-PNDG 31/03/17
PD-PROD 05/04/17
PD-IMPD 14/05/2017
PD-IMPD changed to  12. CCR/Internal Closedown Document in ProgressChange in Delivery 08/11/17
14. Awaiting ECF Sign off
100. Change </v>
          </cell>
          <cell r="F326" t="str">
            <v xml:space="preserve">This Change is driven by the need to remove the JCAPS platform from GD technology landscape prior to physical separation.
Following the announcement of GD Separation deliverables of the iConversions programme were reassessed.  It was recommended that all </v>
          </cell>
          <cell r="G326" t="b">
            <v>0</v>
          </cell>
          <cell r="H326"/>
          <cell r="I326">
            <v>42787</v>
          </cell>
          <cell r="K326">
            <v>42926</v>
          </cell>
          <cell r="L326" t="b">
            <v>0</v>
          </cell>
          <cell r="M326" t="str">
            <v>NNW</v>
          </cell>
          <cell r="N326" t="str">
            <v>NGD</v>
          </cell>
          <cell r="O326" t="str">
            <v>Andy Clasper</v>
          </cell>
          <cell r="P326" t="str">
            <v>Andy Clasper</v>
          </cell>
          <cell r="Q326" t="str">
            <v>ICAF 01/03/17
Pre-Sanction 14/03/17 Start Up
Pre-Sanction 28/03/17 BER</v>
          </cell>
          <cell r="R326" t="str">
            <v>Jessica Harris</v>
          </cell>
          <cell r="S326" t="str">
            <v>Nicola Patmore</v>
          </cell>
          <cell r="T326" t="str">
            <v>CP</v>
          </cell>
          <cell r="U326" t="str">
            <v>COMPLETE</v>
          </cell>
          <cell r="V326" t="b">
            <v>0</v>
          </cell>
          <cell r="W326">
            <v>43074</v>
          </cell>
          <cell r="X326" t="str">
            <v>Nicola Walton</v>
          </cell>
          <cell r="AD326"/>
          <cell r="AF326"/>
          <cell r="AI326">
            <v>42803</v>
          </cell>
          <cell r="AJ326">
            <v>42803</v>
          </cell>
          <cell r="AK326">
            <v>42823</v>
          </cell>
          <cell r="AL326">
            <v>42823</v>
          </cell>
          <cell r="AM326">
            <v>42823</v>
          </cell>
          <cell r="AN326" t="str">
            <v>Pre-Sanction</v>
          </cell>
          <cell r="AO326">
            <v>42854</v>
          </cell>
          <cell r="AP326">
            <v>45250</v>
          </cell>
          <cell r="AR326"/>
          <cell r="AS326" t="str">
            <v>SENT</v>
          </cell>
          <cell r="AT326">
            <v>42823</v>
          </cell>
          <cell r="AU326">
            <v>42825</v>
          </cell>
          <cell r="AV326">
            <v>42839</v>
          </cell>
          <cell r="AZ326"/>
          <cell r="BA326">
            <v>42830</v>
          </cell>
          <cell r="BB326"/>
          <cell r="BC326" t="str">
            <v>PROD</v>
          </cell>
          <cell r="BD326">
            <v>42830</v>
          </cell>
          <cell r="BE326" t="b">
            <v>0</v>
          </cell>
          <cell r="BF326">
            <v>5</v>
          </cell>
          <cell r="BH326">
            <v>43007</v>
          </cell>
          <cell r="BI326">
            <v>43007</v>
          </cell>
          <cell r="BJ326">
            <v>43039</v>
          </cell>
          <cell r="BK326">
            <v>43063</v>
          </cell>
          <cell r="BM326"/>
          <cell r="BO326" t="str">
            <v xml:space="preserve">05/12/2017 - IB - Change Complete
28/11/2017 DC Approval for closure received by Andy Clasper, informed projects.
24/11/2017 DC CCN sent to Andy Clasper for approval, he is out of the office until next Tuesday so I have copied in Chris Warner.
12/10/2017 </v>
          </cell>
          <cell r="BQ326"/>
          <cell r="BS326"/>
          <cell r="BU326"/>
          <cell r="BW326"/>
          <cell r="BX326" t="str">
            <v>Low</v>
          </cell>
          <cell r="BZ326"/>
          <cell r="CA326" t="str">
            <v>T &amp; SS</v>
          </cell>
          <cell r="CB326"/>
          <cell r="CC326" t="str">
            <v>Project Delivery</v>
          </cell>
          <cell r="CD326" t="str">
            <v>Other</v>
          </cell>
          <cell r="CE326" t="str">
            <v>Other</v>
          </cell>
          <cell r="CF326" t="str">
            <v>31-100days</v>
          </cell>
          <cell r="CG326" t="b">
            <v>0</v>
          </cell>
          <cell r="CH326"/>
          <cell r="CJ326" t="b">
            <v>0</v>
          </cell>
          <cell r="CK326" t="b">
            <v>0</v>
          </cell>
          <cell r="CL326" t="b">
            <v>0</v>
          </cell>
          <cell r="CM326"/>
          <cell r="CO326"/>
          <cell r="CP326"/>
          <cell r="CQ326" t="b">
            <v>0</v>
          </cell>
          <cell r="CR326" t="b">
            <v>0</v>
          </cell>
          <cell r="CS326" t="str">
            <v>Customer</v>
          </cell>
          <cell r="CT326"/>
          <cell r="CU326"/>
          <cell r="CV326"/>
          <cell r="CW326"/>
          <cell r="CX326" t="b">
            <v>0</v>
          </cell>
          <cell r="CY326" t="b">
            <v>0</v>
          </cell>
          <cell r="CZ326" t="b">
            <v>0</v>
          </cell>
          <cell r="DA326" t="b">
            <v>0</v>
          </cell>
          <cell r="DB326"/>
          <cell r="DC326"/>
          <cell r="DD326"/>
          <cell r="DE326" t="b">
            <v>0</v>
          </cell>
          <cell r="DF326" t="b">
            <v>0</v>
          </cell>
        </row>
        <row r="327">
          <cell r="A327" t="str">
            <v>COR3856</v>
          </cell>
          <cell r="B327" t="str">
            <v>COR3856 - Demand Side Response related changes</v>
          </cell>
          <cell r="C327" t="str">
            <v>100. Change Completed</v>
          </cell>
          <cell r="D327">
            <v>42807</v>
          </cell>
          <cell r="E327" t="str">
            <v>CO-RCVD 25/11/15
EQ-PNDG 30/11/15
EQ-PROD 30/11/15
EQ-SENT 22/12/15
BE-RCVD 23/12/15
BE-PNDG 23/12/15
BE-PROD 23/12/15
BE-PROD 04/01/16
BE-SENT 17/02/16
EQ-SENT 15/03/16
EQ-SENT -01/04/2016
BE-PNDG -01/04/2016
BE-PROD 01/04/2016
BE-PNDG 15/04/2016
BE-SENT</v>
          </cell>
          <cell r="F327" t="str">
            <v>Change priority : High 
A Firm quote for both Analysis &amp; Delivery is required for changes needed to implement Demand Side Response. The 
timescales we are working to are: 
* Modification 0504 to Mod Panel on 19th November, followed by industry consultatio</v>
          </cell>
          <cell r="G327" t="b">
            <v>1</v>
          </cell>
          <cell r="H327" t="str">
            <v>COR3960</v>
          </cell>
          <cell r="I327">
            <v>42317</v>
          </cell>
          <cell r="J327">
            <v>42338</v>
          </cell>
          <cell r="K327">
            <v>42643</v>
          </cell>
          <cell r="L327" t="b">
            <v>0</v>
          </cell>
          <cell r="M327" t="str">
            <v>NNW</v>
          </cell>
          <cell r="N327" t="str">
            <v>NGT</v>
          </cell>
          <cell r="O327" t="str">
            <v>Beverley Viney</v>
          </cell>
          <cell r="P327" t="str">
            <v>Beverley Viney</v>
          </cell>
          <cell r="Q327" t="str">
            <v>ICAF 25/11/2015
Pre-Sanction 17/05/16 &amp; emailed to pre-sanction group for review on 03/06/16</v>
          </cell>
          <cell r="R327" t="str">
            <v>Debbie Brace / Gareth Davies</v>
          </cell>
          <cell r="S327" t="str">
            <v>Nicola Patmore</v>
          </cell>
          <cell r="T327" t="str">
            <v>CO</v>
          </cell>
          <cell r="U327" t="str">
            <v>COMPLETE</v>
          </cell>
          <cell r="V327" t="b">
            <v>0</v>
          </cell>
          <cell r="W327">
            <v>42807</v>
          </cell>
          <cell r="X327"/>
          <cell r="Y327">
            <v>42338</v>
          </cell>
          <cell r="Z327">
            <v>42361</v>
          </cell>
          <cell r="AA327">
            <v>42361</v>
          </cell>
          <cell r="AB327">
            <v>42444</v>
          </cell>
          <cell r="AC327">
            <v>85106</v>
          </cell>
          <cell r="AD327" t="str">
            <v>3 months</v>
          </cell>
          <cell r="AE327">
            <v>42536</v>
          </cell>
          <cell r="AF327" t="str">
            <v>SENT</v>
          </cell>
          <cell r="AG327">
            <v>42444</v>
          </cell>
          <cell r="AH327">
            <v>42461</v>
          </cell>
          <cell r="AJ327">
            <v>42475</v>
          </cell>
          <cell r="AK327">
            <v>42507</v>
          </cell>
          <cell r="AL327">
            <v>42426</v>
          </cell>
          <cell r="AM327">
            <v>42524</v>
          </cell>
          <cell r="AN327" t="str">
            <v>Pre-Sanction 17/05/2016</v>
          </cell>
          <cell r="AO327">
            <v>42616</v>
          </cell>
          <cell r="AP327">
            <v>63423</v>
          </cell>
          <cell r="AR327"/>
          <cell r="AS327" t="str">
            <v>SENT</v>
          </cell>
          <cell r="AT327">
            <v>42524</v>
          </cell>
          <cell r="AU327">
            <v>42571</v>
          </cell>
          <cell r="AZ327" t="str">
            <v>Jessica Harris</v>
          </cell>
          <cell r="BA327">
            <v>42577</v>
          </cell>
          <cell r="BB327"/>
          <cell r="BC327" t="str">
            <v>SENT</v>
          </cell>
          <cell r="BD327">
            <v>42577</v>
          </cell>
          <cell r="BE327" t="b">
            <v>1</v>
          </cell>
          <cell r="BF327">
            <v>5</v>
          </cell>
          <cell r="BH327">
            <v>42596</v>
          </cell>
          <cell r="BI327">
            <v>42596</v>
          </cell>
          <cell r="BJ327">
            <v>42689</v>
          </cell>
          <cell r="BK327">
            <v>42692</v>
          </cell>
          <cell r="BL327">
            <v>42720</v>
          </cell>
          <cell r="BM327" t="str">
            <v>CLSD</v>
          </cell>
          <cell r="BN327">
            <v>42716</v>
          </cell>
          <cell r="BO327" t="str">
            <v>13/03/107 Project closed.
04/01/2017 DC Signed ECF received for this project and 3960.
12/12/16: CCN approved from the networks for both COR3856 / COR3960
25/11/16: CM Amended Business case / AEAF for Pre-sanction next week to be approved. 
18/11/16 CCN i</v>
          </cell>
          <cell r="BQ327"/>
          <cell r="BS327"/>
          <cell r="BU327"/>
          <cell r="BW327"/>
          <cell r="BX327" t="str">
            <v>Medium</v>
          </cell>
          <cell r="BZ327"/>
          <cell r="CA327"/>
          <cell r="CB327"/>
          <cell r="CC327"/>
          <cell r="CD327"/>
          <cell r="CE327"/>
          <cell r="CF327"/>
          <cell r="CG327" t="b">
            <v>0</v>
          </cell>
          <cell r="CH327"/>
          <cell r="CJ327" t="b">
            <v>0</v>
          </cell>
          <cell r="CK327" t="b">
            <v>0</v>
          </cell>
          <cell r="CL327" t="b">
            <v>0</v>
          </cell>
          <cell r="CM327"/>
          <cell r="CO327"/>
          <cell r="CP327"/>
          <cell r="CQ327" t="b">
            <v>0</v>
          </cell>
          <cell r="CR327" t="b">
            <v>0</v>
          </cell>
          <cell r="CS327"/>
          <cell r="CT327"/>
          <cell r="CU327"/>
          <cell r="CV327"/>
          <cell r="CW327"/>
          <cell r="CX327" t="b">
            <v>0</v>
          </cell>
          <cell r="CY327" t="b">
            <v>0</v>
          </cell>
          <cell r="CZ327" t="b">
            <v>0</v>
          </cell>
          <cell r="DA327" t="b">
            <v>0</v>
          </cell>
          <cell r="DB327"/>
          <cell r="DC327"/>
          <cell r="DD327"/>
          <cell r="DE327" t="b">
            <v>0</v>
          </cell>
          <cell r="DF327" t="b">
            <v>0</v>
          </cell>
        </row>
        <row r="328">
          <cell r="A328" t="str">
            <v>COR1000.04</v>
          </cell>
          <cell r="B328" t="str">
            <v>VOIP Telephones</v>
          </cell>
          <cell r="C328" t="str">
            <v>99. Change Cancelled</v>
          </cell>
          <cell r="D328">
            <v>40637</v>
          </cell>
          <cell r="E328" t="str">
            <v>CO RCVD 04/04/2011
CO CLSD 04/04/2011</v>
          </cell>
          <cell r="F328"/>
          <cell r="G328" t="b">
            <v>0</v>
          </cell>
          <cell r="H328"/>
          <cell r="I328">
            <v>40637</v>
          </cell>
          <cell r="L328" t="b">
            <v>0</v>
          </cell>
          <cell r="M328"/>
          <cell r="N328"/>
          <cell r="O328"/>
          <cell r="P328" t="str">
            <v>Iain Collin</v>
          </cell>
          <cell r="Q328"/>
          <cell r="R328"/>
          <cell r="S328" t="str">
            <v>Iain Collin</v>
          </cell>
          <cell r="T328" t="str">
            <v>CR (internal)</v>
          </cell>
          <cell r="U328" t="str">
            <v>CLOSED</v>
          </cell>
          <cell r="V328" t="b">
            <v>0</v>
          </cell>
          <cell r="W328">
            <v>40637</v>
          </cell>
          <cell r="X328"/>
          <cell r="AD328"/>
          <cell r="AF328"/>
          <cell r="AN328"/>
          <cell r="AR328"/>
          <cell r="AS328"/>
          <cell r="AZ328"/>
          <cell r="BB328"/>
          <cell r="BC328"/>
          <cell r="BE328" t="b">
            <v>0</v>
          </cell>
          <cell r="BF328">
            <v>7</v>
          </cell>
          <cell r="BM328"/>
          <cell r="BO328" t="str">
            <v xml:space="preserve">04/04/11 AK - This section of the Programme is no longer valid. It has been loaded onto the Tracking Sheet but closed down to ensure audit is visible for completion of the full Telecoms Programme.
</v>
          </cell>
          <cell r="BQ328"/>
          <cell r="BS328"/>
          <cell r="BU328"/>
          <cell r="BW328"/>
          <cell r="BX328"/>
          <cell r="BZ328"/>
          <cell r="CA328"/>
          <cell r="CB328"/>
          <cell r="CC328"/>
          <cell r="CD328"/>
          <cell r="CE328"/>
          <cell r="CF328"/>
          <cell r="CG328" t="b">
            <v>0</v>
          </cell>
          <cell r="CH328"/>
          <cell r="CJ328" t="b">
            <v>0</v>
          </cell>
          <cell r="CK328" t="b">
            <v>0</v>
          </cell>
          <cell r="CL328" t="b">
            <v>0</v>
          </cell>
          <cell r="CM328"/>
          <cell r="CO328"/>
          <cell r="CP328"/>
          <cell r="CQ328" t="b">
            <v>0</v>
          </cell>
          <cell r="CR328" t="b">
            <v>0</v>
          </cell>
          <cell r="CS328"/>
          <cell r="CT328"/>
          <cell r="CU328"/>
          <cell r="CV328"/>
          <cell r="CW328"/>
          <cell r="CX328" t="b">
            <v>0</v>
          </cell>
          <cell r="CY328" t="b">
            <v>0</v>
          </cell>
          <cell r="CZ328" t="b">
            <v>0</v>
          </cell>
          <cell r="DA328" t="b">
            <v>0</v>
          </cell>
          <cell r="DB328"/>
          <cell r="DC328"/>
          <cell r="DD328"/>
          <cell r="DE328" t="b">
            <v>0</v>
          </cell>
          <cell r="DF328" t="b">
            <v>0</v>
          </cell>
        </row>
        <row r="329">
          <cell r="A329" t="str">
            <v>COR1154.07</v>
          </cell>
          <cell r="B329" t="str">
            <v>Architecture &amp; Technology Options</v>
          </cell>
          <cell r="C329" t="str">
            <v>100. Change Completed</v>
          </cell>
          <cell r="D329">
            <v>41373</v>
          </cell>
          <cell r="E329" t="str">
            <v>CO RCVD 26/09/2012,EQ PROD 10/10/2012
PD IMPD 09/04/2013
PD CLSD 09/04/2013</v>
          </cell>
          <cell r="F329" t="str">
            <v>Project to define the App &amp; Tech Architecture for the UK Link Programme.</v>
          </cell>
          <cell r="G329" t="b">
            <v>0</v>
          </cell>
          <cell r="H329"/>
          <cell r="I329">
            <v>41178</v>
          </cell>
          <cell r="J329">
            <v>41192</v>
          </cell>
          <cell r="L329" t="b">
            <v>0</v>
          </cell>
          <cell r="M329"/>
          <cell r="N329"/>
          <cell r="O329"/>
          <cell r="P329" t="str">
            <v>Jo Bradbury</v>
          </cell>
          <cell r="Q329" t="str">
            <v>Workload Meeting 26/09/12</v>
          </cell>
          <cell r="R329" t="str">
            <v>Sat Kalsi</v>
          </cell>
          <cell r="S329" t="str">
            <v>Andy Watson</v>
          </cell>
          <cell r="T329" t="str">
            <v>CR (internal)</v>
          </cell>
          <cell r="U329" t="str">
            <v>COMPLETE</v>
          </cell>
          <cell r="V329" t="b">
            <v>0</v>
          </cell>
          <cell r="X329"/>
          <cell r="Y329">
            <v>41192</v>
          </cell>
          <cell r="AD329"/>
          <cell r="AF329" t="str">
            <v>PROD</v>
          </cell>
          <cell r="AG329">
            <v>41192</v>
          </cell>
          <cell r="AN329"/>
          <cell r="AR329"/>
          <cell r="AS329"/>
          <cell r="AZ329"/>
          <cell r="BB329"/>
          <cell r="BC329"/>
          <cell r="BE329" t="b">
            <v>0</v>
          </cell>
          <cell r="BF329">
            <v>7</v>
          </cell>
          <cell r="BI329">
            <v>41373</v>
          </cell>
          <cell r="BM329" t="str">
            <v>CLSD</v>
          </cell>
          <cell r="BN329">
            <v>41373</v>
          </cell>
          <cell r="BO329" t="str">
            <v>09/04/13 KB - Stream closed as per e-mail from Andy Watson. 
08/01/13 KB - Targets discussed with Jo Bradbury and Phil Collins - As official project documentation will not be produced (EQR/BER etc.) the due date of 18/10/12 has been set to n/a.  Dates are</v>
          </cell>
          <cell r="BQ329"/>
          <cell r="BS329"/>
          <cell r="BU329"/>
          <cell r="BW329"/>
          <cell r="BX329"/>
          <cell r="BZ329"/>
          <cell r="CA329"/>
          <cell r="CB329"/>
          <cell r="CC329"/>
          <cell r="CD329"/>
          <cell r="CE329"/>
          <cell r="CF329"/>
          <cell r="CG329" t="b">
            <v>0</v>
          </cell>
          <cell r="CH329"/>
          <cell r="CJ329" t="b">
            <v>0</v>
          </cell>
          <cell r="CK329" t="b">
            <v>0</v>
          </cell>
          <cell r="CL329" t="b">
            <v>0</v>
          </cell>
          <cell r="CM329"/>
          <cell r="CO329"/>
          <cell r="CP329"/>
          <cell r="CQ329" t="b">
            <v>0</v>
          </cell>
          <cell r="CR329" t="b">
            <v>0</v>
          </cell>
          <cell r="CS329"/>
          <cell r="CT329"/>
          <cell r="CU329"/>
          <cell r="CV329"/>
          <cell r="CW329"/>
          <cell r="CX329" t="b">
            <v>0</v>
          </cell>
          <cell r="CY329" t="b">
            <v>0</v>
          </cell>
          <cell r="CZ329" t="b">
            <v>0</v>
          </cell>
          <cell r="DA329" t="b">
            <v>0</v>
          </cell>
          <cell r="DB329"/>
          <cell r="DC329"/>
          <cell r="DD329"/>
          <cell r="DE329" t="b">
            <v>0</v>
          </cell>
          <cell r="DF329" t="b">
            <v>0</v>
          </cell>
        </row>
        <row r="330">
          <cell r="A330" t="str">
            <v>COR2650</v>
          </cell>
          <cell r="B330" t="str">
            <v>Analysis &amp; Development of Options to Sustain UK-Link until 2016</v>
          </cell>
          <cell r="C330" t="str">
            <v>100. Change Completed</v>
          </cell>
          <cell r="D330">
            <v>41285</v>
          </cell>
          <cell r="E330" t="str">
            <v>CO RCVD 24/05/2012
EQ PNDG 30/05/2012
BE PROD 09/01/2013
PD-CLSD 11/01/2013</v>
          </cell>
          <cell r="F330" t="str">
            <v>A a change request has been submitted for UK Link Sustaining (this is also going to the next PCC meeting on 31/05).</v>
          </cell>
          <cell r="G330" t="b">
            <v>0</v>
          </cell>
          <cell r="H330"/>
          <cell r="I330">
            <v>41053</v>
          </cell>
          <cell r="L330" t="b">
            <v>0</v>
          </cell>
          <cell r="M330"/>
          <cell r="N330"/>
          <cell r="O330"/>
          <cell r="P330" t="str">
            <v>Tanya Parkinson</v>
          </cell>
          <cell r="Q330" t="str">
            <v>Workload Meeting 30/05/12</v>
          </cell>
          <cell r="R330"/>
          <cell r="S330" t="str">
            <v>Sat Kalsi</v>
          </cell>
          <cell r="T330" t="str">
            <v>CR (internal)</v>
          </cell>
          <cell r="U330" t="str">
            <v>COMPLETE</v>
          </cell>
          <cell r="V330" t="b">
            <v>0</v>
          </cell>
          <cell r="W330">
            <v>41285</v>
          </cell>
          <cell r="X330" t="str">
            <v>Tony Long</v>
          </cell>
          <cell r="AD330"/>
          <cell r="AF330"/>
          <cell r="AN330"/>
          <cell r="AR330"/>
          <cell r="AS330"/>
          <cell r="AZ330"/>
          <cell r="BB330"/>
          <cell r="BC330"/>
          <cell r="BE330" t="b">
            <v>0</v>
          </cell>
          <cell r="BF330">
            <v>7</v>
          </cell>
          <cell r="BM330" t="str">
            <v>CLSD</v>
          </cell>
          <cell r="BN330">
            <v>42122</v>
          </cell>
          <cell r="BO330" t="str">
            <v>24/11/15: CM Update from Mark Pollard -2650 and 2650.1 are to do with UK Link sustaining and the go live date. Once UK Link goes live the 2 items under COR2650.2 and COR2650.3 are on hold on the Portfolio Plan. Neither of these need to go onto the databas</v>
          </cell>
          <cell r="BQ330"/>
          <cell r="BS330"/>
          <cell r="BU330"/>
          <cell r="BW330"/>
          <cell r="BX330"/>
          <cell r="BZ330"/>
          <cell r="CA330"/>
          <cell r="CB330"/>
          <cell r="CC330"/>
          <cell r="CD330"/>
          <cell r="CE330"/>
          <cell r="CF330"/>
          <cell r="CG330" t="b">
            <v>0</v>
          </cell>
          <cell r="CH330"/>
          <cell r="CJ330" t="b">
            <v>0</v>
          </cell>
          <cell r="CK330" t="b">
            <v>0</v>
          </cell>
          <cell r="CL330" t="b">
            <v>0</v>
          </cell>
          <cell r="CM330"/>
          <cell r="CO330"/>
          <cell r="CP330"/>
          <cell r="CQ330" t="b">
            <v>0</v>
          </cell>
          <cell r="CR330" t="b">
            <v>0</v>
          </cell>
          <cell r="CS330"/>
          <cell r="CT330"/>
          <cell r="CU330"/>
          <cell r="CV330"/>
          <cell r="CW330"/>
          <cell r="CX330" t="b">
            <v>0</v>
          </cell>
          <cell r="CY330" t="b">
            <v>0</v>
          </cell>
          <cell r="CZ330" t="b">
            <v>0</v>
          </cell>
          <cell r="DA330" t="b">
            <v>0</v>
          </cell>
          <cell r="DB330"/>
          <cell r="DC330"/>
          <cell r="DD330"/>
          <cell r="DE330" t="b">
            <v>0</v>
          </cell>
          <cell r="DF330" t="b">
            <v>0</v>
          </cell>
        </row>
        <row r="331">
          <cell r="A331" t="str">
            <v>COR3234.1</v>
          </cell>
          <cell r="B331" t="str">
            <v>Unregistered Supply Points – Portfolio Clearance Initiative – Stage 2</v>
          </cell>
          <cell r="C331" t="str">
            <v>100. Change Completed</v>
          </cell>
          <cell r="D331">
            <v>42012</v>
          </cell>
          <cell r="E331" t="str">
            <v>CO-RCVD 02/12/2013
EQ-PROD 13/12/2013
EQ-SENT 08/01/2014
BE-RCVD 09/01/2014
BE-PROD 09/01/2014
BE-SENT 30/01/2014
CA-RCVD 05/02/2014
SN-PROD 05/02/2014
SN-SENT 04/03/2014
PD-PROD 04/03/2014
PD-IMPD 15/09/2014
PD-SENT 07/01/2015
PD-CLSD 08/01/2015</v>
          </cell>
          <cell r="F331" t="str">
            <v xml:space="preserve">This change order request is linked to COR 3234 (Portfolio Clearance Initiative) which requires Xoserve to prepare and provide to Shippers unregistered and shipperless supply point datasets. This COR requires Xoserve to undertake stage two of the process </v>
          </cell>
          <cell r="G331" t="b">
            <v>0</v>
          </cell>
          <cell r="H331"/>
          <cell r="I331">
            <v>41610</v>
          </cell>
          <cell r="J331">
            <v>41621</v>
          </cell>
          <cell r="K331">
            <v>41760</v>
          </cell>
          <cell r="L331" t="b">
            <v>1</v>
          </cell>
          <cell r="M331" t="str">
            <v>ADN</v>
          </cell>
          <cell r="N331"/>
          <cell r="O331" t="str">
            <v>Colin Thomson</v>
          </cell>
          <cell r="P331" t="str">
            <v>Joel Martin</v>
          </cell>
          <cell r="Q331"/>
          <cell r="R331" t="str">
            <v>Dave Ackers</v>
          </cell>
          <cell r="S331" t="str">
            <v>Lorraine Cave</v>
          </cell>
          <cell r="T331" t="str">
            <v>CO</v>
          </cell>
          <cell r="U331" t="str">
            <v>COMPLETE</v>
          </cell>
          <cell r="V331" t="b">
            <v>1</v>
          </cell>
          <cell r="W331">
            <v>42012</v>
          </cell>
          <cell r="X331" t="str">
            <v>Nita Patel</v>
          </cell>
          <cell r="Y331">
            <v>41621</v>
          </cell>
          <cell r="Z331">
            <v>41647</v>
          </cell>
          <cell r="AB331">
            <v>41647</v>
          </cell>
          <cell r="AD331"/>
          <cell r="AE331">
            <v>41706</v>
          </cell>
          <cell r="AF331" t="str">
            <v>SENT</v>
          </cell>
          <cell r="AG331">
            <v>41647</v>
          </cell>
          <cell r="AH331">
            <v>41648</v>
          </cell>
          <cell r="AI331">
            <v>41661</v>
          </cell>
          <cell r="AJ331">
            <v>41661</v>
          </cell>
          <cell r="AK331">
            <v>41674</v>
          </cell>
          <cell r="AM331">
            <v>41669</v>
          </cell>
          <cell r="AN331" t="str">
            <v>Pre Sanction Meeting 21/01/14</v>
          </cell>
          <cell r="AP331">
            <v>166138</v>
          </cell>
          <cell r="AR331"/>
          <cell r="AS331" t="str">
            <v>SENT</v>
          </cell>
          <cell r="AT331">
            <v>41669</v>
          </cell>
          <cell r="AU331">
            <v>41675</v>
          </cell>
          <cell r="AV331">
            <v>41688</v>
          </cell>
          <cell r="AW331">
            <v>41687</v>
          </cell>
          <cell r="AX331">
            <v>41703</v>
          </cell>
          <cell r="AZ331"/>
          <cell r="BA331">
            <v>41702</v>
          </cell>
          <cell r="BB331"/>
          <cell r="BC331" t="str">
            <v>SENT</v>
          </cell>
          <cell r="BD331">
            <v>41702</v>
          </cell>
          <cell r="BE331" t="b">
            <v>0</v>
          </cell>
          <cell r="BF331">
            <v>3</v>
          </cell>
          <cell r="BG331">
            <v>41621</v>
          </cell>
          <cell r="BH331">
            <v>41897</v>
          </cell>
          <cell r="BI331">
            <v>41897</v>
          </cell>
          <cell r="BK331">
            <v>42011</v>
          </cell>
          <cell r="BM331" t="str">
            <v>CLSD</v>
          </cell>
          <cell r="BN331">
            <v>42012</v>
          </cell>
          <cell r="BO331" t="str">
            <v>Previously logged as COR3275</v>
          </cell>
          <cell r="BQ331"/>
          <cell r="BS331"/>
          <cell r="BU331"/>
          <cell r="BW331"/>
          <cell r="BX331"/>
          <cell r="BZ331"/>
          <cell r="CA331"/>
          <cell r="CB331"/>
          <cell r="CC331"/>
          <cell r="CD331"/>
          <cell r="CE331"/>
          <cell r="CF331"/>
          <cell r="CG331" t="b">
            <v>0</v>
          </cell>
          <cell r="CH331"/>
          <cell r="CJ331" t="b">
            <v>0</v>
          </cell>
          <cell r="CK331" t="b">
            <v>0</v>
          </cell>
          <cell r="CL331" t="b">
            <v>0</v>
          </cell>
          <cell r="CM331"/>
          <cell r="CO331"/>
          <cell r="CP331"/>
          <cell r="CQ331" t="b">
            <v>0</v>
          </cell>
          <cell r="CR331" t="b">
            <v>0</v>
          </cell>
          <cell r="CS331"/>
          <cell r="CT331"/>
          <cell r="CU331"/>
          <cell r="CV331"/>
          <cell r="CW331"/>
          <cell r="CX331" t="b">
            <v>0</v>
          </cell>
          <cell r="CY331" t="b">
            <v>0</v>
          </cell>
          <cell r="CZ331" t="b">
            <v>0</v>
          </cell>
          <cell r="DA331" t="b">
            <v>0</v>
          </cell>
          <cell r="DB331"/>
          <cell r="DC331"/>
          <cell r="DD331"/>
          <cell r="DE331" t="b">
            <v>0</v>
          </cell>
          <cell r="DF331" t="b">
            <v>0</v>
          </cell>
        </row>
        <row r="332">
          <cell r="A332" t="str">
            <v>COR2178</v>
          </cell>
          <cell r="B332" t="str">
            <v>EU3 - 21 Day Switching Timescales (Analysis)</v>
          </cell>
          <cell r="C332" t="str">
            <v>100. Change Completed</v>
          </cell>
          <cell r="D332">
            <v>40674</v>
          </cell>
          <cell r="E332" t="str">
            <v>CO RCVD 06/01/2011,CO RCVD 04/02/2011,EQ PNDG 04/01/2011,EQ PROD 16/02/2011,EQ SENT 02/03/2011,BE RCVD 04/03/2011,BE PNDG 04/03/2011,BE PROD 04/03/2011,PD PROD 11/05/2011,EQ SENT 02/03/2011,PD PROD 11/05/2011, PD IMPD
24/09/2015, PD CLSD</v>
          </cell>
          <cell r="F332" t="str">
            <v>The driver for this change is the Directive 2009 / 73 / EC of the European Parliament (EU Third Energy Package). The topic is currently allocated to the Workstream although, should a change to systems be req'd, implementation would be required in April 20</v>
          </cell>
          <cell r="G332" t="b">
            <v>1</v>
          </cell>
          <cell r="H332"/>
          <cell r="I332">
            <v>40578</v>
          </cell>
          <cell r="J332">
            <v>40592</v>
          </cell>
          <cell r="L332" t="b">
            <v>0</v>
          </cell>
          <cell r="M332" t="str">
            <v>ALL</v>
          </cell>
          <cell r="N332"/>
          <cell r="O332" t="str">
            <v>Ruth Thomas</v>
          </cell>
          <cell r="P332" t="str">
            <v>Chris Warner</v>
          </cell>
          <cell r="Q332" t="str">
            <v>Workload Meeting 12/01/11</v>
          </cell>
          <cell r="R332" t="str">
            <v>Alison Jennings</v>
          </cell>
          <cell r="S332" t="str">
            <v>Lorraine Cave</v>
          </cell>
          <cell r="T332" t="str">
            <v>CO</v>
          </cell>
          <cell r="U332" t="str">
            <v>COMPLETE</v>
          </cell>
          <cell r="V332" t="b">
            <v>1</v>
          </cell>
          <cell r="X332" t="str">
            <v>Steve Ganney</v>
          </cell>
          <cell r="Y332">
            <v>40590</v>
          </cell>
          <cell r="Z332">
            <v>40604</v>
          </cell>
          <cell r="AB332">
            <v>40604</v>
          </cell>
          <cell r="AC332">
            <v>29260</v>
          </cell>
          <cell r="AD332" t="str">
            <v xml:space="preserve">15 weeks from receipt of BEO </v>
          </cell>
          <cell r="AE332">
            <v>40696</v>
          </cell>
          <cell r="AF332" t="str">
            <v>SENT</v>
          </cell>
          <cell r="AG332">
            <v>40604</v>
          </cell>
          <cell r="AH332">
            <v>40606</v>
          </cell>
          <cell r="AI332">
            <v>40620</v>
          </cell>
          <cell r="AJ332">
            <v>40618</v>
          </cell>
          <cell r="AN332"/>
          <cell r="AR332"/>
          <cell r="AS332" t="str">
            <v>PROD</v>
          </cell>
          <cell r="AT332">
            <v>40606</v>
          </cell>
          <cell r="AZ332"/>
          <cell r="BB332"/>
          <cell r="BC332"/>
          <cell r="BE332" t="b">
            <v>0</v>
          </cell>
          <cell r="BF332">
            <v>3</v>
          </cell>
          <cell r="BJ332">
            <v>41004</v>
          </cell>
          <cell r="BM332" t="str">
            <v>PROD</v>
          </cell>
          <cell r="BN332">
            <v>40674</v>
          </cell>
          <cell r="BO332" t="str">
            <v>24/09/15- Email received from LC on 20/07/15 - COR2178 – EU21 Day – Analysis Phase. This was done by Dave Addison and delivered under COR2446, which is now closed.
This is now completed and can be closed
08/07/13 KB - LC to produce a CCN, per CMSG meeting</v>
          </cell>
          <cell r="BQ332"/>
          <cell r="BS332"/>
          <cell r="BU332"/>
          <cell r="BW332"/>
          <cell r="BX332"/>
          <cell r="BZ332"/>
          <cell r="CA332"/>
          <cell r="CB332"/>
          <cell r="CC332"/>
          <cell r="CD332"/>
          <cell r="CE332"/>
          <cell r="CF332"/>
          <cell r="CG332" t="b">
            <v>0</v>
          </cell>
          <cell r="CH332"/>
          <cell r="CJ332" t="b">
            <v>0</v>
          </cell>
          <cell r="CK332" t="b">
            <v>0</v>
          </cell>
          <cell r="CL332" t="b">
            <v>0</v>
          </cell>
          <cell r="CM332"/>
          <cell r="CO332"/>
          <cell r="CP332"/>
          <cell r="CQ332" t="b">
            <v>0</v>
          </cell>
          <cell r="CR332" t="b">
            <v>0</v>
          </cell>
          <cell r="CS332"/>
          <cell r="CT332"/>
          <cell r="CU332"/>
          <cell r="CV332"/>
          <cell r="CW332"/>
          <cell r="CX332" t="b">
            <v>0</v>
          </cell>
          <cell r="CY332" t="b">
            <v>0</v>
          </cell>
          <cell r="CZ332" t="b">
            <v>0</v>
          </cell>
          <cell r="DA332" t="b">
            <v>0</v>
          </cell>
          <cell r="DB332"/>
          <cell r="DC332"/>
          <cell r="DD332"/>
          <cell r="DE332" t="b">
            <v>0</v>
          </cell>
          <cell r="DF332" t="b">
            <v>0</v>
          </cell>
        </row>
        <row r="333">
          <cell r="A333" t="str">
            <v>COR1827</v>
          </cell>
          <cell r="B333" t="str">
            <v>Unique Sites Feasibility &amp; Analysis</v>
          </cell>
          <cell r="C333" t="str">
            <v>100. Change Completed</v>
          </cell>
          <cell r="D333">
            <v>41338</v>
          </cell>
          <cell r="E333" t="str">
            <v>CO RCVD 06/01/2010,EQ PNDG 06/01/2010,EQ PROD 16/02/2010,PD IMPD 19/12/2012, PD CLSD 05/03/2013</v>
          </cell>
          <cell r="F333" t="str">
            <v>The requirement from the Business is to introduce as much automation to the Unique Sites process as possible, from SPA through to Reconciliation. Currently, the entire Unique Sites process is a manual operation &amp; consequently prone to human error, however</v>
          </cell>
          <cell r="G333" t="b">
            <v>0</v>
          </cell>
          <cell r="H333"/>
          <cell r="I333">
            <v>40184</v>
          </cell>
          <cell r="J333">
            <v>40225</v>
          </cell>
          <cell r="L333" t="b">
            <v>0</v>
          </cell>
          <cell r="M333"/>
          <cell r="N333"/>
          <cell r="O333"/>
          <cell r="P333" t="str">
            <v>Sat Kalsi</v>
          </cell>
          <cell r="Q333" t="str">
            <v>Workload Meeting 06/01/10</v>
          </cell>
          <cell r="R333" t="str">
            <v>Chris Fears</v>
          </cell>
          <cell r="S333" t="str">
            <v>Sat Kalsi</v>
          </cell>
          <cell r="T333" t="str">
            <v>CR (internal)</v>
          </cell>
          <cell r="U333" t="str">
            <v>COMPLETE</v>
          </cell>
          <cell r="V333" t="b">
            <v>0</v>
          </cell>
          <cell r="X333" t="str">
            <v>Tony Long</v>
          </cell>
          <cell r="Y333">
            <v>40225</v>
          </cell>
          <cell r="AD333"/>
          <cell r="AF333" t="str">
            <v>PROD</v>
          </cell>
          <cell r="AG333">
            <v>40225</v>
          </cell>
          <cell r="AN333"/>
          <cell r="AR333"/>
          <cell r="AS333"/>
          <cell r="AZ333"/>
          <cell r="BB333"/>
          <cell r="BC333"/>
          <cell r="BE333" t="b">
            <v>0</v>
          </cell>
          <cell r="BF333">
            <v>6</v>
          </cell>
          <cell r="BM333" t="str">
            <v>CLSD</v>
          </cell>
          <cell r="BN333">
            <v>41338</v>
          </cell>
          <cell r="BO333" t="str">
            <v>20/06/13 KB - See noe from Tonly confirming there was no actual imp date for this as work stopped in July 2011 after CSC completed their analysis. 
05/03/13 KB - Note received from Chris authorising closure - set to PD-CLSD.  
04/03/13 KB - Email received</v>
          </cell>
          <cell r="BQ333"/>
          <cell r="BS333"/>
          <cell r="BU333"/>
          <cell r="BW333"/>
          <cell r="BX333"/>
          <cell r="BZ333"/>
          <cell r="CA333"/>
          <cell r="CB333"/>
          <cell r="CC333"/>
          <cell r="CD333"/>
          <cell r="CE333"/>
          <cell r="CF333"/>
          <cell r="CG333" t="b">
            <v>0</v>
          </cell>
          <cell r="CH333"/>
          <cell r="CJ333" t="b">
            <v>0</v>
          </cell>
          <cell r="CK333" t="b">
            <v>0</v>
          </cell>
          <cell r="CL333" t="b">
            <v>0</v>
          </cell>
          <cell r="CM333"/>
          <cell r="CO333"/>
          <cell r="CP333"/>
          <cell r="CQ333" t="b">
            <v>0</v>
          </cell>
          <cell r="CR333" t="b">
            <v>0</v>
          </cell>
          <cell r="CS333"/>
          <cell r="CT333"/>
          <cell r="CU333"/>
          <cell r="CV333"/>
          <cell r="CW333"/>
          <cell r="CX333" t="b">
            <v>0</v>
          </cell>
          <cell r="CY333" t="b">
            <v>0</v>
          </cell>
          <cell r="CZ333" t="b">
            <v>0</v>
          </cell>
          <cell r="DA333" t="b">
            <v>0</v>
          </cell>
          <cell r="DB333"/>
          <cell r="DC333"/>
          <cell r="DD333"/>
          <cell r="DE333" t="b">
            <v>0</v>
          </cell>
          <cell r="DF333" t="b">
            <v>0</v>
          </cell>
        </row>
        <row r="334">
          <cell r="A334" t="str">
            <v>COR1832</v>
          </cell>
          <cell r="B334" t="str">
            <v>Data Centre Hosting &amp; Service Management Phase 2
(formally Delivery of Bluetac)</v>
          </cell>
          <cell r="C334" t="str">
            <v>100. Change Completed</v>
          </cell>
          <cell r="D334">
            <v>40847</v>
          </cell>
          <cell r="E334" t="str">
            <v xml:space="preserve">CO RCVD 11/01/2010,EQ PNDG 13/01/2010,EQ PROD 20/04/2010,BE RCVD 29/06/2010,BE PNDG 29/06/2010,BE PROD 29/06/2010,BE SENT 29/06/2010,CA RCVD 29/06/2010,SN PNDG 29/06/2010,SN PROD 29/06/2010,PD PROD 28/07/2010,PD IMPD 31/01/2011,PD SENT 03/10/2011,PD CLSD </v>
          </cell>
          <cell r="F334"/>
          <cell r="G334" t="b">
            <v>0</v>
          </cell>
          <cell r="H334"/>
          <cell r="I334">
            <v>40189</v>
          </cell>
          <cell r="J334">
            <v>40294</v>
          </cell>
          <cell r="L334" t="b">
            <v>0</v>
          </cell>
          <cell r="M334"/>
          <cell r="N334"/>
          <cell r="O334"/>
          <cell r="P334" t="str">
            <v>Chris Fears</v>
          </cell>
          <cell r="Q334" t="str">
            <v>Workload Meeting 13/01/10</v>
          </cell>
          <cell r="R334" t="str">
            <v>Peter Bingham</v>
          </cell>
          <cell r="S334" t="str">
            <v>Chris Fears</v>
          </cell>
          <cell r="T334" t="str">
            <v>CR (internal)</v>
          </cell>
          <cell r="U334" t="str">
            <v>COMPLETE</v>
          </cell>
          <cell r="V334" t="b">
            <v>0</v>
          </cell>
          <cell r="X334" t="str">
            <v>Christina McArthur</v>
          </cell>
          <cell r="Y334">
            <v>40288</v>
          </cell>
          <cell r="AD334"/>
          <cell r="AF334" t="str">
            <v>PROD</v>
          </cell>
          <cell r="AG334">
            <v>40288</v>
          </cell>
          <cell r="AI334">
            <v>40358</v>
          </cell>
          <cell r="AJ334">
            <v>40358</v>
          </cell>
          <cell r="AK334">
            <v>40358</v>
          </cell>
          <cell r="AL334">
            <v>40358</v>
          </cell>
          <cell r="AM334">
            <v>40358</v>
          </cell>
          <cell r="AN334" t="str">
            <v>XEC</v>
          </cell>
          <cell r="AR334"/>
          <cell r="AS334" t="str">
            <v>SENT</v>
          </cell>
          <cell r="AT334">
            <v>40358</v>
          </cell>
          <cell r="AU334">
            <v>40358</v>
          </cell>
          <cell r="AZ334"/>
          <cell r="BB334"/>
          <cell r="BC334" t="str">
            <v>PROD</v>
          </cell>
          <cell r="BD334">
            <v>40358</v>
          </cell>
          <cell r="BE334" t="b">
            <v>0</v>
          </cell>
          <cell r="BF334">
            <v>7</v>
          </cell>
          <cell r="BH334">
            <v>40574</v>
          </cell>
          <cell r="BI334">
            <v>40574</v>
          </cell>
          <cell r="BJ334">
            <v>40847</v>
          </cell>
          <cell r="BK334">
            <v>40819</v>
          </cell>
          <cell r="BL334">
            <v>40847</v>
          </cell>
          <cell r="BM334" t="str">
            <v>CLSD</v>
          </cell>
          <cell r="BN334">
            <v>40847</v>
          </cell>
          <cell r="BO334" t="str">
            <v>31/10/11 AK - Email rec'd ffrom Peter Bingham authorising closure of change.
31/10/11 AK - Email sent to Peter Bingham stating "Following the attached email from Karen Bradshaw regarding closure of COR - Data Centre Hosting Project, please can you confirm</v>
          </cell>
          <cell r="BQ334"/>
          <cell r="BS334"/>
          <cell r="BU334"/>
          <cell r="BW334"/>
          <cell r="BX334"/>
          <cell r="BZ334"/>
          <cell r="CA334"/>
          <cell r="CB334"/>
          <cell r="CC334"/>
          <cell r="CD334"/>
          <cell r="CE334"/>
          <cell r="CF334"/>
          <cell r="CG334" t="b">
            <v>0</v>
          </cell>
          <cell r="CH334"/>
          <cell r="CJ334" t="b">
            <v>0</v>
          </cell>
          <cell r="CK334" t="b">
            <v>0</v>
          </cell>
          <cell r="CL334" t="b">
            <v>0</v>
          </cell>
          <cell r="CM334"/>
          <cell r="CO334"/>
          <cell r="CP334"/>
          <cell r="CQ334" t="b">
            <v>0</v>
          </cell>
          <cell r="CR334" t="b">
            <v>0</v>
          </cell>
          <cell r="CS334"/>
          <cell r="CT334"/>
          <cell r="CU334"/>
          <cell r="CV334"/>
          <cell r="CW334"/>
          <cell r="CX334" t="b">
            <v>0</v>
          </cell>
          <cell r="CY334" t="b">
            <v>0</v>
          </cell>
          <cell r="CZ334" t="b">
            <v>0</v>
          </cell>
          <cell r="DA334" t="b">
            <v>0</v>
          </cell>
          <cell r="DB334"/>
          <cell r="DC334"/>
          <cell r="DD334"/>
          <cell r="DE334" t="b">
            <v>0</v>
          </cell>
          <cell r="DF334" t="b">
            <v>0</v>
          </cell>
        </row>
        <row r="335">
          <cell r="A335" t="str">
            <v>COR1854</v>
          </cell>
          <cell r="B335" t="str">
            <v>CSEPs Reconciliation BAL &amp; AIR File</v>
          </cell>
          <cell r="C335" t="str">
            <v>99. Change Cancelled</v>
          </cell>
          <cell r="D335">
            <v>41592</v>
          </cell>
          <cell r="E335" t="str">
            <v>CO RCVD 24/05/2010,EQ PNDG 02/06/2010, EQ CLSD 14/11/2013
Moved from EQ-CLSD to 99. Change Cancelled 08/11/2017</v>
          </cell>
          <cell r="F335" t="str">
            <v xml:space="preserve">Currently when the CSEPs Reconciliation invoice is produced we have to manually enter the invoice values into B2K as the authorisation report only downloads in .pdf format. We require the report to generate in a CSV/Excel format to allow us to generate a </v>
          </cell>
          <cell r="G335" t="b">
            <v>0</v>
          </cell>
          <cell r="H335"/>
          <cell r="I335">
            <v>40322</v>
          </cell>
          <cell r="L335" t="b">
            <v>0</v>
          </cell>
          <cell r="M335"/>
          <cell r="N335"/>
          <cell r="O335"/>
          <cell r="P335" t="str">
            <v>Yvonne McHugh</v>
          </cell>
          <cell r="Q335" t="str">
            <v>Workload Meeting 02/06/10</v>
          </cell>
          <cell r="R335" t="str">
            <v>Tricia Moody</v>
          </cell>
          <cell r="S335" t="str">
            <v>Lorraine Cave</v>
          </cell>
          <cell r="T335" t="str">
            <v>CR (internal)</v>
          </cell>
          <cell r="U335" t="str">
            <v>CLOSED</v>
          </cell>
          <cell r="V335" t="b">
            <v>0</v>
          </cell>
          <cell r="X335"/>
          <cell r="AD335"/>
          <cell r="AF335" t="str">
            <v>CLSD</v>
          </cell>
          <cell r="AG335">
            <v>41592</v>
          </cell>
          <cell r="AN335"/>
          <cell r="AR335"/>
          <cell r="AS335"/>
          <cell r="AZ335"/>
          <cell r="BB335"/>
          <cell r="BC335"/>
          <cell r="BE335" t="b">
            <v>0</v>
          </cell>
          <cell r="BF335">
            <v>6</v>
          </cell>
          <cell r="BM335"/>
          <cell r="BO335" t="str">
            <v xml:space="preserve">14/11/13 KB - Closed per discussion with LC &amp; Tricia Moody - to be re-submitted as a Minor Enhancement request. 
10/09/12 KB - Transferred from DT to LC due to change in roles.                                                                               </v>
          </cell>
          <cell r="BQ335"/>
          <cell r="BS335"/>
          <cell r="BU335"/>
          <cell r="BW335"/>
          <cell r="BX335"/>
          <cell r="BZ335"/>
          <cell r="CA335"/>
          <cell r="CB335"/>
          <cell r="CC335"/>
          <cell r="CD335"/>
          <cell r="CE335"/>
          <cell r="CF335"/>
          <cell r="CG335" t="b">
            <v>0</v>
          </cell>
          <cell r="CH335"/>
          <cell r="CJ335" t="b">
            <v>0</v>
          </cell>
          <cell r="CK335" t="b">
            <v>0</v>
          </cell>
          <cell r="CL335" t="b">
            <v>0</v>
          </cell>
          <cell r="CM335"/>
          <cell r="CO335"/>
          <cell r="CP335"/>
          <cell r="CQ335" t="b">
            <v>0</v>
          </cell>
          <cell r="CR335" t="b">
            <v>0</v>
          </cell>
          <cell r="CS335"/>
          <cell r="CT335"/>
          <cell r="CU335"/>
          <cell r="CV335"/>
          <cell r="CW335"/>
          <cell r="CX335" t="b">
            <v>0</v>
          </cell>
          <cell r="CY335" t="b">
            <v>0</v>
          </cell>
          <cell r="CZ335" t="b">
            <v>0</v>
          </cell>
          <cell r="DA335" t="b">
            <v>0</v>
          </cell>
          <cell r="DB335"/>
          <cell r="DC335"/>
          <cell r="DD335"/>
          <cell r="DE335" t="b">
            <v>0</v>
          </cell>
          <cell r="DF335" t="b">
            <v>0</v>
          </cell>
        </row>
        <row r="336">
          <cell r="A336" t="str">
            <v>COR3403</v>
          </cell>
          <cell r="B336" t="str">
            <v>Set-up of New DMSP</v>
          </cell>
          <cell r="C336" t="str">
            <v>100. Change Completed</v>
          </cell>
          <cell r="D336">
            <v>42902</v>
          </cell>
          <cell r="E336" t="str">
            <v>CO-RCVD 28/05/2014
EQ-PROD 10/06/2014
EQ-SENT 30/06/2014
BE-RCVD 15/07/2014
BE-PROD 15/07/2014
BE-SENT 11/09/2014
CA-RCVD 15/10/2014
SN-PROD 15/10/2014
SN-SENT 05/11/2014
PD-PROD 05/11/2014
PD-SENT 23/01/2017
PD-POPD 23/01/2017
PD-CLSD 16/06/2017</v>
          </cell>
          <cell r="F336" t="str">
            <v>It is expected that early engagement meetings with the new service provider will commence shortly so that all parties can understand what process and systems need to change to initiate the new DMSP. At present the scope of these changes is not specified i</v>
          </cell>
          <cell r="G336" t="b">
            <v>0</v>
          </cell>
          <cell r="H336"/>
          <cell r="I336">
            <v>41787</v>
          </cell>
          <cell r="J336">
            <v>41800</v>
          </cell>
          <cell r="L336" t="b">
            <v>1</v>
          </cell>
          <cell r="M336" t="str">
            <v>NNW</v>
          </cell>
          <cell r="N336" t="str">
            <v>NGD, NGN &amp; WWU</v>
          </cell>
          <cell r="O336" t="str">
            <v xml:space="preserve"> Ruth Thomas</v>
          </cell>
          <cell r="P336" t="str">
            <v>Alan Raper</v>
          </cell>
          <cell r="Q336" t="str">
            <v>ICAF Meeting 28/05/14</v>
          </cell>
          <cell r="R336" t="str">
            <v>Fiona Cottam</v>
          </cell>
          <cell r="S336" t="str">
            <v>Darran Dredge</v>
          </cell>
          <cell r="T336" t="str">
            <v>CO</v>
          </cell>
          <cell r="U336" t="str">
            <v>COMPLETE</v>
          </cell>
          <cell r="V336" t="b">
            <v>1</v>
          </cell>
          <cell r="W336">
            <v>42758</v>
          </cell>
          <cell r="X336" t="str">
            <v>Rachel Addison</v>
          </cell>
          <cell r="Y336">
            <v>41800</v>
          </cell>
          <cell r="Z336">
            <v>41820</v>
          </cell>
          <cell r="AB336">
            <v>41820</v>
          </cell>
          <cell r="AC336">
            <v>0</v>
          </cell>
          <cell r="AD336" t="str">
            <v>3 months</v>
          </cell>
          <cell r="AE336">
            <v>42246</v>
          </cell>
          <cell r="AF336" t="str">
            <v>SENT</v>
          </cell>
          <cell r="AG336">
            <v>41820</v>
          </cell>
          <cell r="AH336">
            <v>41835</v>
          </cell>
          <cell r="AI336">
            <v>41848</v>
          </cell>
          <cell r="AJ336">
            <v>41837</v>
          </cell>
          <cell r="AK336">
            <v>41893</v>
          </cell>
          <cell r="AM336">
            <v>41893</v>
          </cell>
          <cell r="AN336" t="str">
            <v>Pre Sanction Meeting 09/09/14</v>
          </cell>
          <cell r="AO336">
            <v>41929</v>
          </cell>
          <cell r="AP336">
            <v>59800</v>
          </cell>
          <cell r="AR336"/>
          <cell r="AS336" t="str">
            <v>SENT</v>
          </cell>
          <cell r="AT336">
            <v>41893</v>
          </cell>
          <cell r="AU336">
            <v>41927</v>
          </cell>
          <cell r="AV336">
            <v>41940</v>
          </cell>
          <cell r="AW336">
            <v>41940</v>
          </cell>
          <cell r="AX336">
            <v>41948</v>
          </cell>
          <cell r="AZ336"/>
          <cell r="BA336">
            <v>41948</v>
          </cell>
          <cell r="BB336"/>
          <cell r="BC336" t="str">
            <v>SENT</v>
          </cell>
          <cell r="BD336">
            <v>41948</v>
          </cell>
          <cell r="BE336" t="b">
            <v>0</v>
          </cell>
          <cell r="BF336">
            <v>5</v>
          </cell>
          <cell r="BI336">
            <v>42096</v>
          </cell>
          <cell r="BJ336">
            <v>42758</v>
          </cell>
          <cell r="BK336">
            <v>42758</v>
          </cell>
          <cell r="BL336">
            <v>42772</v>
          </cell>
          <cell r="BM336" t="str">
            <v>CLSD</v>
          </cell>
          <cell r="BN336">
            <v>42758</v>
          </cell>
          <cell r="BO336" t="str">
            <v>23/01/17 DC Approval received from networks, email sent to projects.
23/01/17 DC New CCN going to networks today for approval to close the project.
26.09.16: Cm Date requested by Darran Dredge to move forward the CCN to orginator date
13/05/16: CM moved e</v>
          </cell>
          <cell r="BQ336"/>
          <cell r="BS336"/>
          <cell r="BU336"/>
          <cell r="BW336"/>
          <cell r="BX336" t="str">
            <v>Low</v>
          </cell>
          <cell r="BZ336"/>
          <cell r="CA336"/>
          <cell r="CB336"/>
          <cell r="CC336"/>
          <cell r="CD336"/>
          <cell r="CE336"/>
          <cell r="CF336"/>
          <cell r="CG336" t="b">
            <v>0</v>
          </cell>
          <cell r="CH336"/>
          <cell r="CJ336" t="b">
            <v>0</v>
          </cell>
          <cell r="CK336" t="b">
            <v>0</v>
          </cell>
          <cell r="CL336" t="b">
            <v>0</v>
          </cell>
          <cell r="CM336"/>
          <cell r="CO336"/>
          <cell r="CP336"/>
          <cell r="CQ336" t="b">
            <v>0</v>
          </cell>
          <cell r="CR336" t="b">
            <v>0</v>
          </cell>
          <cell r="CS336"/>
          <cell r="CT336"/>
          <cell r="CU336"/>
          <cell r="CV336"/>
          <cell r="CW336"/>
          <cell r="CX336" t="b">
            <v>0</v>
          </cell>
          <cell r="CY336" t="b">
            <v>0</v>
          </cell>
          <cell r="CZ336" t="b">
            <v>0</v>
          </cell>
          <cell r="DA336" t="b">
            <v>0</v>
          </cell>
          <cell r="DB336"/>
          <cell r="DC336"/>
          <cell r="DD336"/>
          <cell r="DE336" t="b">
            <v>0</v>
          </cell>
          <cell r="DF336" t="b">
            <v>0</v>
          </cell>
        </row>
        <row r="337">
          <cell r="A337" t="str">
            <v>COR2235</v>
          </cell>
          <cell r="B337" t="str">
            <v>Implementation of DNPC08</v>
          </cell>
          <cell r="C337" t="str">
            <v>99. Change Cancelled</v>
          </cell>
          <cell r="D337">
            <v>41262</v>
          </cell>
          <cell r="E337" t="str">
            <v>CO RCVD 16/02/2011,EQ PNDG 23/02/2011,EQ PROD 01/03/2011,EQ SENT 27/05/2011,BE RCVD 13/06/2011,BE PNDG 13/06/2011,BE PROD 13/06/2011,BE SENT 27/07/2011,EQ SENT 27/05/2011,BE SENT 27/07/2011,BE CLSD 19/12/2012</v>
          </cell>
          <cell r="F337" t="str">
            <v>This change is to carry out analysis for changes to charging methodology under DNPC08.</v>
          </cell>
          <cell r="G337" t="b">
            <v>0</v>
          </cell>
          <cell r="H337" t="str">
            <v>COR1303</v>
          </cell>
          <cell r="I337">
            <v>40590</v>
          </cell>
          <cell r="J337">
            <v>40604</v>
          </cell>
          <cell r="L337" t="b">
            <v>0</v>
          </cell>
          <cell r="M337" t="str">
            <v>ADN</v>
          </cell>
          <cell r="N337"/>
          <cell r="O337" t="str">
            <v>Alan Raper</v>
          </cell>
          <cell r="P337" t="str">
            <v>Steve Armstrong</v>
          </cell>
          <cell r="Q337" t="str">
            <v>Workload Meeting 23/02/11</v>
          </cell>
          <cell r="R337" t="str">
            <v>Tricia Moody</v>
          </cell>
          <cell r="S337" t="str">
            <v>Lorraine Cave</v>
          </cell>
          <cell r="T337" t="str">
            <v>CO</v>
          </cell>
          <cell r="U337" t="str">
            <v>CLOSED</v>
          </cell>
          <cell r="V337" t="b">
            <v>1</v>
          </cell>
          <cell r="X337"/>
          <cell r="Y337">
            <v>40603</v>
          </cell>
          <cell r="Z337">
            <v>40690</v>
          </cell>
          <cell r="AA337">
            <v>40690</v>
          </cell>
          <cell r="AB337">
            <v>40690</v>
          </cell>
          <cell r="AC337">
            <v>0</v>
          </cell>
          <cell r="AD337" t="str">
            <v>6 weeks</v>
          </cell>
          <cell r="AE337">
            <v>40781</v>
          </cell>
          <cell r="AF337" t="str">
            <v>SENT</v>
          </cell>
          <cell r="AG337">
            <v>40690</v>
          </cell>
          <cell r="AH337">
            <v>40707</v>
          </cell>
          <cell r="AI337">
            <v>40721</v>
          </cell>
          <cell r="AJ337">
            <v>40721</v>
          </cell>
          <cell r="AK337">
            <v>40751</v>
          </cell>
          <cell r="AL337">
            <v>40751</v>
          </cell>
          <cell r="AM337">
            <v>40751</v>
          </cell>
          <cell r="AN337" t="str">
            <v>XM2 Review Meeting 26/07/11</v>
          </cell>
          <cell r="AO337">
            <v>40877</v>
          </cell>
          <cell r="AP337">
            <v>0</v>
          </cell>
          <cell r="AR337"/>
          <cell r="AS337" t="str">
            <v>CLSD</v>
          </cell>
          <cell r="AT337">
            <v>41262</v>
          </cell>
          <cell r="AZ337"/>
          <cell r="BB337"/>
          <cell r="BC337"/>
          <cell r="BE337" t="b">
            <v>0</v>
          </cell>
          <cell r="BF337">
            <v>3</v>
          </cell>
          <cell r="BM337"/>
          <cell r="BO337" t="str">
            <v>19/12/12 KB - Closed per e-mail from Alan Raper dated 19/12/12 - COR2235 has been incorporated within COR1721. 
04/12/12 KB - Update requested - see e-mail from Max Pemberton.  
30/08/11 AK - Minutes from CMSG Meeting on 10/08/11 state "This change may be</v>
          </cell>
          <cell r="BQ337"/>
          <cell r="BS337"/>
          <cell r="BU337"/>
          <cell r="BW337"/>
          <cell r="BX337"/>
          <cell r="BZ337"/>
          <cell r="CA337"/>
          <cell r="CB337"/>
          <cell r="CC337"/>
          <cell r="CD337"/>
          <cell r="CE337"/>
          <cell r="CF337"/>
          <cell r="CG337" t="b">
            <v>0</v>
          </cell>
          <cell r="CH337"/>
          <cell r="CJ337" t="b">
            <v>0</v>
          </cell>
          <cell r="CK337" t="b">
            <v>0</v>
          </cell>
          <cell r="CL337" t="b">
            <v>0</v>
          </cell>
          <cell r="CM337"/>
          <cell r="CO337"/>
          <cell r="CP337"/>
          <cell r="CQ337" t="b">
            <v>0</v>
          </cell>
          <cell r="CR337" t="b">
            <v>0</v>
          </cell>
          <cell r="CS337"/>
          <cell r="CT337"/>
          <cell r="CU337"/>
          <cell r="CV337"/>
          <cell r="CW337"/>
          <cell r="CX337" t="b">
            <v>0</v>
          </cell>
          <cell r="CY337" t="b">
            <v>0</v>
          </cell>
          <cell r="CZ337" t="b">
            <v>0</v>
          </cell>
          <cell r="DA337" t="b">
            <v>0</v>
          </cell>
          <cell r="DB337"/>
          <cell r="DC337"/>
          <cell r="DD337"/>
          <cell r="DE337" t="b">
            <v>0</v>
          </cell>
          <cell r="DF337" t="b">
            <v>0</v>
          </cell>
        </row>
        <row r="338">
          <cell r="A338" t="str">
            <v>COR2478</v>
          </cell>
          <cell r="B338" t="str">
            <v>MOD0399 - Transparency of Theft Detection Performance</v>
          </cell>
          <cell r="C338" t="str">
            <v>100. Change Completed</v>
          </cell>
          <cell r="D338">
            <v>41814</v>
          </cell>
          <cell r="E338" t="str">
            <v>CO RCVD 19/07/2012,,CO RCVD 19/07/2012,BE PROD 02/08/2012,BE SENT 11/10/2012,CA RCVD 26/11/2013,SN PROD 26/11/2013
PD-IMPD 28/11/2013
PD-SENT 27/05/2014
PD-CLSD 24/06/2014</v>
          </cell>
          <cell r="F338" t="str">
            <v>The proposer believes that this information will enhance the theft of gas reporting currently provided to organisations privately, therefore leading to more transparency and accountability. The report will be on a non-anonymous basis and published monthly</v>
          </cell>
          <cell r="G338" t="b">
            <v>0</v>
          </cell>
          <cell r="H338"/>
          <cell r="I338">
            <v>41109</v>
          </cell>
          <cell r="L338" t="b">
            <v>0</v>
          </cell>
          <cell r="M338" t="str">
            <v>ALL</v>
          </cell>
          <cell r="N338"/>
          <cell r="O338" t="str">
            <v>Joanna Ferguson</v>
          </cell>
          <cell r="P338" t="str">
            <v>Joanna Ferguson</v>
          </cell>
          <cell r="Q338" t="str">
            <v>Workload Meeting 25/07/12</v>
          </cell>
          <cell r="R338" t="str">
            <v>Dave Ackers</v>
          </cell>
          <cell r="S338" t="str">
            <v>Helen Gohil</v>
          </cell>
          <cell r="T338" t="str">
            <v>CO</v>
          </cell>
          <cell r="U338" t="str">
            <v>COMPLETE</v>
          </cell>
          <cell r="V338" t="b">
            <v>1</v>
          </cell>
          <cell r="X338" t="str">
            <v>Jon Follows</v>
          </cell>
          <cell r="AD338"/>
          <cell r="AF338"/>
          <cell r="AI338">
            <v>41193</v>
          </cell>
          <cell r="AJ338">
            <v>41193</v>
          </cell>
          <cell r="AK338">
            <v>41193</v>
          </cell>
          <cell r="AM338">
            <v>41193</v>
          </cell>
          <cell r="AN338" t="str">
            <v>Pre Sanction Meeting 04/09/12. Revised BER received issued 18/10 for email approval.</v>
          </cell>
          <cell r="AP338">
            <v>0</v>
          </cell>
          <cell r="AR338"/>
          <cell r="AS338" t="str">
            <v>SENT</v>
          </cell>
          <cell r="AT338">
            <v>41193</v>
          </cell>
          <cell r="AU338">
            <v>41604</v>
          </cell>
          <cell r="AZ338"/>
          <cell r="BB338"/>
          <cell r="BC338" t="str">
            <v>PROD</v>
          </cell>
          <cell r="BD338">
            <v>41604</v>
          </cell>
          <cell r="BE338" t="b">
            <v>0</v>
          </cell>
          <cell r="BF338">
            <v>3</v>
          </cell>
          <cell r="BI338">
            <v>41606</v>
          </cell>
          <cell r="BJ338">
            <v>41761</v>
          </cell>
          <cell r="BK338">
            <v>41786</v>
          </cell>
          <cell r="BM338" t="str">
            <v>CLSD</v>
          </cell>
          <cell r="BN338">
            <v>41814</v>
          </cell>
          <cell r="BO338" t="str">
            <v>17/02/14 KB - Transferred from Lee Chambers to Helen Gohil. 
12/02/14 KB - Update on CCN requested from Jon Follows. 
04/12/13 KB - Refer to note from Jo Ferguson  confirming that a SN is not required for this CO as the reports are now in place and the co</v>
          </cell>
          <cell r="BQ338"/>
          <cell r="BS338"/>
          <cell r="BU338"/>
          <cell r="BW338"/>
          <cell r="BX338"/>
          <cell r="BZ338"/>
          <cell r="CA338"/>
          <cell r="CB338"/>
          <cell r="CC338"/>
          <cell r="CD338"/>
          <cell r="CE338"/>
          <cell r="CF338"/>
          <cell r="CG338" t="b">
            <v>0</v>
          </cell>
          <cell r="CH338"/>
          <cell r="CJ338" t="b">
            <v>0</v>
          </cell>
          <cell r="CK338" t="b">
            <v>0</v>
          </cell>
          <cell r="CL338" t="b">
            <v>0</v>
          </cell>
          <cell r="CM338"/>
          <cell r="CO338"/>
          <cell r="CP338"/>
          <cell r="CQ338" t="b">
            <v>0</v>
          </cell>
          <cell r="CR338" t="b">
            <v>0</v>
          </cell>
          <cell r="CS338"/>
          <cell r="CT338"/>
          <cell r="CU338"/>
          <cell r="CV338"/>
          <cell r="CW338"/>
          <cell r="CX338" t="b">
            <v>0</v>
          </cell>
          <cell r="CY338" t="b">
            <v>0</v>
          </cell>
          <cell r="CZ338" t="b">
            <v>0</v>
          </cell>
          <cell r="DA338" t="b">
            <v>0</v>
          </cell>
          <cell r="DB338"/>
          <cell r="DC338"/>
          <cell r="DD338"/>
          <cell r="DE338" t="b">
            <v>0</v>
          </cell>
          <cell r="DF338" t="b">
            <v>0</v>
          </cell>
        </row>
        <row r="339">
          <cell r="A339" t="str">
            <v>COR2479</v>
          </cell>
          <cell r="B339" t="str">
            <v>21 day switching (UNC PROPOSAL 0403)</v>
          </cell>
          <cell r="C339" t="str">
            <v>100. Change Completed</v>
          </cell>
          <cell r="D339">
            <v>41893</v>
          </cell>
          <cell r="E339" t="str">
            <v xml:space="preserve">CO RCVD 01/10/2012
EQ PROD 15/10/2012
EQ SENT 15/10/2012
EQ SENT 25/10/2012
BE RCVD 01/02/2013
BE PNDG 01/02/2013
BE PROD 01/02/2013
BE SENT 12/02/2013
CA RCVD 21/03/2013
SN PROD 21/03/2013
SN-SENT 08/04/2013
PD PROD 08/04/2013
PD-IMPD 02/11/2013
PD-SENT </v>
          </cell>
          <cell r="F339" t="str">
            <v>This amendment is required to enable GTs to comply with mod 4-3 and have implementation coincidental with IGT delivery date</v>
          </cell>
          <cell r="G339" t="b">
            <v>0</v>
          </cell>
          <cell r="H339"/>
          <cell r="I339">
            <v>41183</v>
          </cell>
          <cell r="J339">
            <v>41197</v>
          </cell>
          <cell r="L339" t="b">
            <v>0</v>
          </cell>
          <cell r="M339" t="str">
            <v>ADN</v>
          </cell>
          <cell r="N339"/>
          <cell r="O339" t="str">
            <v>Steven Edwards</v>
          </cell>
          <cell r="P339" t="str">
            <v>Robert Cameron-Higgs</v>
          </cell>
          <cell r="Q339" t="str">
            <v>Workload Meeting 03/10/12</v>
          </cell>
          <cell r="R339" t="str">
            <v>Alison Jennings</v>
          </cell>
          <cell r="S339" t="str">
            <v>Lorraine Cave</v>
          </cell>
          <cell r="T339" t="str">
            <v>CO</v>
          </cell>
          <cell r="U339" t="str">
            <v>COMPLETE</v>
          </cell>
          <cell r="V339" t="b">
            <v>1</v>
          </cell>
          <cell r="W339">
            <v>41893</v>
          </cell>
          <cell r="X339" t="str">
            <v>Darran Dredge</v>
          </cell>
          <cell r="Y339">
            <v>41197</v>
          </cell>
          <cell r="Z339">
            <v>41208</v>
          </cell>
          <cell r="AB339">
            <v>41207</v>
          </cell>
          <cell r="AD339"/>
          <cell r="AF339" t="str">
            <v>SENT</v>
          </cell>
          <cell r="AG339">
            <v>41207</v>
          </cell>
          <cell r="AH339">
            <v>41306</v>
          </cell>
          <cell r="AI339">
            <v>41320</v>
          </cell>
          <cell r="AJ339">
            <v>41317</v>
          </cell>
          <cell r="AK339">
            <v>41331</v>
          </cell>
          <cell r="AM339">
            <v>41317</v>
          </cell>
          <cell r="AN339" t="str">
            <v>Pre Sanction Meeting 05/02/13</v>
          </cell>
          <cell r="AP339">
            <v>280525</v>
          </cell>
          <cell r="AR339"/>
          <cell r="AS339" t="str">
            <v>SENT</v>
          </cell>
          <cell r="AT339">
            <v>41317</v>
          </cell>
          <cell r="AU339">
            <v>41354</v>
          </cell>
          <cell r="AV339">
            <v>41372</v>
          </cell>
          <cell r="AW339">
            <v>41372</v>
          </cell>
          <cell r="AZ339"/>
          <cell r="BA339">
            <v>41372</v>
          </cell>
          <cell r="BB339"/>
          <cell r="BC339" t="str">
            <v>SENT</v>
          </cell>
          <cell r="BD339">
            <v>41372</v>
          </cell>
          <cell r="BE339" t="b">
            <v>1</v>
          </cell>
          <cell r="BF339">
            <v>3</v>
          </cell>
          <cell r="BG339">
            <v>41330</v>
          </cell>
          <cell r="BH339">
            <v>41580</v>
          </cell>
          <cell r="BI339">
            <v>41580</v>
          </cell>
          <cell r="BK339">
            <v>41824</v>
          </cell>
          <cell r="BL339">
            <v>41852</v>
          </cell>
          <cell r="BM339" t="str">
            <v>CLSD</v>
          </cell>
          <cell r="BN339">
            <v>41893</v>
          </cell>
          <cell r="BO339" t="str">
            <v>11/09/14 - CMSG meeting held on 11/09/14 authorised closure of COR2479 (CCN was issued on 04/07/14).  The meeting minutes document this approval.  
09/06/14 KB - Business Case going to XEC on 10/06 for re-approval (as below P20). Once approved, a CCN wil</v>
          </cell>
          <cell r="BQ339"/>
          <cell r="BS339"/>
          <cell r="BU339"/>
          <cell r="BW339"/>
          <cell r="BX339"/>
          <cell r="BZ339"/>
          <cell r="CA339"/>
          <cell r="CB339"/>
          <cell r="CC339"/>
          <cell r="CD339"/>
          <cell r="CE339"/>
          <cell r="CF339"/>
          <cell r="CG339" t="b">
            <v>0</v>
          </cell>
          <cell r="CH339"/>
          <cell r="CJ339" t="b">
            <v>0</v>
          </cell>
          <cell r="CK339" t="b">
            <v>0</v>
          </cell>
          <cell r="CL339" t="b">
            <v>0</v>
          </cell>
          <cell r="CM339"/>
          <cell r="CO339"/>
          <cell r="CP339"/>
          <cell r="CQ339" t="b">
            <v>0</v>
          </cell>
          <cell r="CR339" t="b">
            <v>0</v>
          </cell>
          <cell r="CS339"/>
          <cell r="CT339"/>
          <cell r="CU339"/>
          <cell r="CV339"/>
          <cell r="CW339"/>
          <cell r="CX339" t="b">
            <v>0</v>
          </cell>
          <cell r="CY339" t="b">
            <v>0</v>
          </cell>
          <cell r="CZ339" t="b">
            <v>0</v>
          </cell>
          <cell r="DA339" t="b">
            <v>0</v>
          </cell>
          <cell r="DB339"/>
          <cell r="DC339"/>
          <cell r="DD339"/>
          <cell r="DE339" t="b">
            <v>0</v>
          </cell>
          <cell r="DF339" t="b">
            <v>0</v>
          </cell>
        </row>
        <row r="340">
          <cell r="A340" t="str">
            <v>COR2489</v>
          </cell>
          <cell r="B340" t="str">
            <v>Workaround Arrangements for DN Link Outage Contingency</v>
          </cell>
          <cell r="C340" t="str">
            <v>100. Change Completed</v>
          </cell>
          <cell r="D340">
            <v>40931</v>
          </cell>
          <cell r="E340" t="str">
            <v>CO RCVD 28/11/2011,PD PROD 23/01/2012,PD SENT 23/01/2012,PD CLSD 23/01/2012,CO RCVD 28/11/2011,PD CLSD 23/01/2012</v>
          </cell>
          <cell r="F340" t="str">
            <v>NGN is expecting to have a period of time from 1 December 2011, where DN Link will be unavailable to business users. This is required to ensure that business processes are minimally impacted by this DN Link outage</v>
          </cell>
          <cell r="G340" t="b">
            <v>0</v>
          </cell>
          <cell r="H340"/>
          <cell r="I340">
            <v>40875</v>
          </cell>
          <cell r="L340" t="b">
            <v>0</v>
          </cell>
          <cell r="M340" t="str">
            <v>NNW</v>
          </cell>
          <cell r="N340" t="str">
            <v>NGN</v>
          </cell>
          <cell r="O340" t="str">
            <v>Joanna Ferguson</v>
          </cell>
          <cell r="P340" t="str">
            <v>Joanna Ferguson</v>
          </cell>
          <cell r="Q340" t="str">
            <v>Workload Meeting 30/11/11</v>
          </cell>
          <cell r="R340"/>
          <cell r="S340" t="str">
            <v>Dave Turpin</v>
          </cell>
          <cell r="T340" t="str">
            <v>CO</v>
          </cell>
          <cell r="U340" t="str">
            <v>COMPLETE</v>
          </cell>
          <cell r="V340" t="b">
            <v>1</v>
          </cell>
          <cell r="X340"/>
          <cell r="AD340"/>
          <cell r="AF340"/>
          <cell r="AN340"/>
          <cell r="AR340"/>
          <cell r="AS340"/>
          <cell r="AZ340"/>
          <cell r="BB340"/>
          <cell r="BC340"/>
          <cell r="BE340" t="b">
            <v>0</v>
          </cell>
          <cell r="BF340">
            <v>5</v>
          </cell>
          <cell r="BM340" t="str">
            <v>CLSD</v>
          </cell>
          <cell r="BN340">
            <v>40931</v>
          </cell>
          <cell r="BO340" t="str">
            <v>23/01/12 AK - Email sent to Joanna Fergusson from Dave Turpin stating "Are you OK for me to close down this change order (at zero cost) as the workaround work has been provided and handled by internal resource and the work is now completed." Response  rec</v>
          </cell>
          <cell r="BQ340"/>
          <cell r="BS340"/>
          <cell r="BU340"/>
          <cell r="BW340"/>
          <cell r="BX340"/>
          <cell r="BZ340"/>
          <cell r="CA340"/>
          <cell r="CB340"/>
          <cell r="CC340"/>
          <cell r="CD340"/>
          <cell r="CE340"/>
          <cell r="CF340"/>
          <cell r="CG340" t="b">
            <v>0</v>
          </cell>
          <cell r="CH340"/>
          <cell r="CJ340" t="b">
            <v>0</v>
          </cell>
          <cell r="CK340" t="b">
            <v>0</v>
          </cell>
          <cell r="CL340" t="b">
            <v>0</v>
          </cell>
          <cell r="CM340"/>
          <cell r="CO340"/>
          <cell r="CP340"/>
          <cell r="CQ340" t="b">
            <v>0</v>
          </cell>
          <cell r="CR340" t="b">
            <v>0</v>
          </cell>
          <cell r="CS340"/>
          <cell r="CT340"/>
          <cell r="CU340"/>
          <cell r="CV340"/>
          <cell r="CW340"/>
          <cell r="CX340" t="b">
            <v>0</v>
          </cell>
          <cell r="CY340" t="b">
            <v>0</v>
          </cell>
          <cell r="CZ340" t="b">
            <v>0</v>
          </cell>
          <cell r="DA340" t="b">
            <v>0</v>
          </cell>
          <cell r="DB340"/>
          <cell r="DC340"/>
          <cell r="DD340"/>
          <cell r="DE340" t="b">
            <v>0</v>
          </cell>
          <cell r="DF340" t="b">
            <v>0</v>
          </cell>
        </row>
        <row r="341">
          <cell r="A341" t="str">
            <v>COR2975</v>
          </cell>
          <cell r="B341" t="str">
            <v>Impact Assessment on Xoserve Systems &amp; Process Resulting from Change of Gas Day</v>
          </cell>
          <cell r="C341" t="str">
            <v>100. Change Completed</v>
          </cell>
          <cell r="D341">
            <v>41684</v>
          </cell>
          <cell r="E341" t="str">
            <v>CO RCVD 21/03/2013
EQ-PROD 04/04/2013
EQ-SENT 28/05/2013
BE RCVD 26/06/2013
BE PROD 26/06/2013
BE PROD 03/07/2013
BE SENT 06/11/2013
PD-PROD 25/11/2013
PD-SENT 30/12/2013
PD-SENT 23/01/2014
PD-CLSD 14/02/2014</v>
          </cell>
          <cell r="F341" t="str">
            <v>This Change Order is being raised to request an initial evaluation of the impact of changing the implementation of gas day within the Gemini system from 6am-6am to 5am-5am in line with emerging European Code obligations.
Whilst  implementation of this cha</v>
          </cell>
          <cell r="G341" t="b">
            <v>0</v>
          </cell>
          <cell r="H341"/>
          <cell r="I341">
            <v>41354</v>
          </cell>
          <cell r="J341">
            <v>41372</v>
          </cell>
          <cell r="L341" t="b">
            <v>0</v>
          </cell>
          <cell r="M341" t="str">
            <v>ALL</v>
          </cell>
          <cell r="N341"/>
          <cell r="O341" t="str">
            <v>Alan Raper</v>
          </cell>
          <cell r="P341" t="str">
            <v>Alan Raper</v>
          </cell>
          <cell r="Q341" t="str">
            <v>Workload Meeting 13/03/13 (please refer to comments)</v>
          </cell>
          <cell r="R341" t="str">
            <v>Mark Cockayne</v>
          </cell>
          <cell r="S341" t="str">
            <v>Andy Earnshaw</v>
          </cell>
          <cell r="T341" t="str">
            <v>CO</v>
          </cell>
          <cell r="U341" t="str">
            <v>COMPLETE</v>
          </cell>
          <cell r="V341" t="b">
            <v>1</v>
          </cell>
          <cell r="X341" t="str">
            <v>Jessica Harris</v>
          </cell>
          <cell r="Y341">
            <v>41368</v>
          </cell>
          <cell r="Z341">
            <v>41431</v>
          </cell>
          <cell r="AB341">
            <v>41422</v>
          </cell>
          <cell r="AD341"/>
          <cell r="AE341">
            <v>41514</v>
          </cell>
          <cell r="AF341" t="str">
            <v>SENT</v>
          </cell>
          <cell r="AG341">
            <v>41422</v>
          </cell>
          <cell r="AH341">
            <v>41451</v>
          </cell>
          <cell r="AI341">
            <v>41464</v>
          </cell>
          <cell r="AJ341">
            <v>41458</v>
          </cell>
          <cell r="AN341"/>
          <cell r="AR341"/>
          <cell r="AS341" t="str">
            <v>SENT</v>
          </cell>
          <cell r="AT341">
            <v>41584</v>
          </cell>
          <cell r="AZ341"/>
          <cell r="BB341"/>
          <cell r="BC341"/>
          <cell r="BE341" t="b">
            <v>0</v>
          </cell>
          <cell r="BF341">
            <v>4</v>
          </cell>
          <cell r="BK341">
            <v>41662</v>
          </cell>
          <cell r="BL341">
            <v>41690</v>
          </cell>
          <cell r="BM341" t="str">
            <v>CLSD</v>
          </cell>
          <cell r="BN341">
            <v>41684</v>
          </cell>
          <cell r="BO341" t="str">
            <v>23/01/2014 AT - Issued a revised CCN to All Networks.
06/11/13 KB - Following communication &amp; agreement between Jessica/Dave T and Alan, the BER due date of 25/10 was removed. A HLE was issued in place of a BER on 06/11.  
28/10/2013 AT - BER due date of</v>
          </cell>
          <cell r="BQ341"/>
          <cell r="BS341"/>
          <cell r="BU341"/>
          <cell r="BW341"/>
          <cell r="BX341"/>
          <cell r="BZ341"/>
          <cell r="CA341"/>
          <cell r="CB341"/>
          <cell r="CC341"/>
          <cell r="CD341"/>
          <cell r="CE341"/>
          <cell r="CF341"/>
          <cell r="CG341" t="b">
            <v>0</v>
          </cell>
          <cell r="CH341"/>
          <cell r="CJ341" t="b">
            <v>0</v>
          </cell>
          <cell r="CK341" t="b">
            <v>0</v>
          </cell>
          <cell r="CL341" t="b">
            <v>0</v>
          </cell>
          <cell r="CM341"/>
          <cell r="CO341"/>
          <cell r="CP341"/>
          <cell r="CQ341" t="b">
            <v>0</v>
          </cell>
          <cell r="CR341" t="b">
            <v>0</v>
          </cell>
          <cell r="CS341"/>
          <cell r="CT341"/>
          <cell r="CU341"/>
          <cell r="CV341"/>
          <cell r="CW341"/>
          <cell r="CX341" t="b">
            <v>0</v>
          </cell>
          <cell r="CY341" t="b">
            <v>0</v>
          </cell>
          <cell r="CZ341" t="b">
            <v>0</v>
          </cell>
          <cell r="DA341" t="b">
            <v>0</v>
          </cell>
          <cell r="DB341"/>
          <cell r="DC341"/>
          <cell r="DD341"/>
          <cell r="DE341" t="b">
            <v>0</v>
          </cell>
          <cell r="DF341" t="b">
            <v>0</v>
          </cell>
        </row>
        <row r="342">
          <cell r="A342" t="str">
            <v>COR2659</v>
          </cell>
          <cell r="B342" t="str">
            <v>SGN Additional DDS Data Refresh 2012</v>
          </cell>
          <cell r="C342" t="str">
            <v>99. Change Cancelled</v>
          </cell>
          <cell r="D342">
            <v>41086</v>
          </cell>
          <cell r="E342" t="str">
            <v>CO RCVD 30/05/2012,EQ PROD 15/06/2012,EQ CLSD 26/06/2012</v>
          </cell>
          <cell r="F342" t="str">
            <v>SGN require an additional DDS DATA refresh extract for both the Scotland and Southern Gas Networks’ meter points.
The extract should contain the same data fields issued on the annual DDS re-fresh extract, however should only relate to the mprns detailed o</v>
          </cell>
          <cell r="G342" t="b">
            <v>0</v>
          </cell>
          <cell r="H342"/>
          <cell r="I342">
            <v>41059</v>
          </cell>
          <cell r="J342">
            <v>41075</v>
          </cell>
          <cell r="L342" t="b">
            <v>0</v>
          </cell>
          <cell r="M342" t="str">
            <v>NNW</v>
          </cell>
          <cell r="N342" t="str">
            <v>SGN</v>
          </cell>
          <cell r="O342" t="str">
            <v>Joel Martin</v>
          </cell>
          <cell r="P342" t="str">
            <v>Joel Martin</v>
          </cell>
          <cell r="Q342" t="str">
            <v>Discussed at Workload Meeting on 06/06/12 - formally approved but not assigned to a PM</v>
          </cell>
          <cell r="R342"/>
          <cell r="S342" t="str">
            <v>Lorraine Cave</v>
          </cell>
          <cell r="T342" t="str">
            <v>CO</v>
          </cell>
          <cell r="U342" t="str">
            <v>CLOSED</v>
          </cell>
          <cell r="V342" t="b">
            <v>1</v>
          </cell>
          <cell r="X342"/>
          <cell r="Y342">
            <v>41075</v>
          </cell>
          <cell r="Z342">
            <v>41089</v>
          </cell>
          <cell r="AD342"/>
          <cell r="AF342" t="str">
            <v>CLSD</v>
          </cell>
          <cell r="AG342">
            <v>41086</v>
          </cell>
          <cell r="AN342"/>
          <cell r="AR342"/>
          <cell r="AS342"/>
          <cell r="AZ342"/>
          <cell r="BB342"/>
          <cell r="BC342"/>
          <cell r="BE342" t="b">
            <v>0</v>
          </cell>
          <cell r="BF342">
            <v>5</v>
          </cell>
          <cell r="BM342"/>
          <cell r="BO342" t="str">
            <v>26/06/12 KB - Note received from Joel authorising closure of this CO based on the information provided by Matt Smith on 21/06/12. Set to EQ-CLSD.
15/06/12 KB - EQIR sent to ensure target met. Spoke to Matt Smith who confirmed that report should be availa</v>
          </cell>
          <cell r="BQ342"/>
          <cell r="BS342"/>
          <cell r="BU342"/>
          <cell r="BW342"/>
          <cell r="BX342"/>
          <cell r="BZ342"/>
          <cell r="CA342"/>
          <cell r="CB342"/>
          <cell r="CC342"/>
          <cell r="CD342"/>
          <cell r="CE342"/>
          <cell r="CF342"/>
          <cell r="CG342" t="b">
            <v>0</v>
          </cell>
          <cell r="CH342"/>
          <cell r="CJ342" t="b">
            <v>0</v>
          </cell>
          <cell r="CK342" t="b">
            <v>0</v>
          </cell>
          <cell r="CL342" t="b">
            <v>0</v>
          </cell>
          <cell r="CM342"/>
          <cell r="CO342"/>
          <cell r="CP342"/>
          <cell r="CQ342" t="b">
            <v>0</v>
          </cell>
          <cell r="CR342" t="b">
            <v>0</v>
          </cell>
          <cell r="CS342"/>
          <cell r="CT342"/>
          <cell r="CU342"/>
          <cell r="CV342"/>
          <cell r="CW342"/>
          <cell r="CX342" t="b">
            <v>0</v>
          </cell>
          <cell r="CY342" t="b">
            <v>0</v>
          </cell>
          <cell r="CZ342" t="b">
            <v>0</v>
          </cell>
          <cell r="DA342" t="b">
            <v>0</v>
          </cell>
          <cell r="DB342"/>
          <cell r="DC342"/>
          <cell r="DD342"/>
          <cell r="DE342" t="b">
            <v>0</v>
          </cell>
          <cell r="DF342" t="b">
            <v>0</v>
          </cell>
        </row>
        <row r="343">
          <cell r="A343" t="str">
            <v>COR2666</v>
          </cell>
          <cell r="B343" t="str">
            <v xml:space="preserve">Detailed CSEP Data Report </v>
          </cell>
          <cell r="C343" t="str">
            <v>99. Change Cancelled</v>
          </cell>
          <cell r="D343">
            <v>41696</v>
          </cell>
          <cell r="E343" t="str">
            <v>CO RCVD 06/06/2012,EQ PROD 15/06/2012,EQ SENT 06/07/2012,BE RCVD 13/07/2012,BE PROD 13/07/2012,BE SENT 14/08/2012,CA RCVD 07/09/2012,SN PROD 07/09/2012,SN SENT 14/09/2012,PD PROD 14/09/2012, PD-CLSD 26/02/2014</v>
          </cell>
          <cell r="F343" t="str">
            <v xml:space="preserve">NGD are currently involved on a project relating to demand allocation and modelling of socio economic data. To facilitate the modelling of socio economic data NGD require detailed CSEP data at mprn level to match against. </v>
          </cell>
          <cell r="G343" t="b">
            <v>0</v>
          </cell>
          <cell r="H343"/>
          <cell r="I343">
            <v>41066</v>
          </cell>
          <cell r="J343">
            <v>41080</v>
          </cell>
          <cell r="L343" t="b">
            <v>0</v>
          </cell>
          <cell r="M343" t="str">
            <v>NNW</v>
          </cell>
          <cell r="N343" t="str">
            <v>NGD</v>
          </cell>
          <cell r="O343" t="str">
            <v>Alan Raper</v>
          </cell>
          <cell r="P343" t="str">
            <v>Alan Raper</v>
          </cell>
          <cell r="Q343" t="str">
            <v>Workload Meeting 13/06/12</v>
          </cell>
          <cell r="R343"/>
          <cell r="S343" t="str">
            <v>Lorraine Cave</v>
          </cell>
          <cell r="T343" t="str">
            <v>CO</v>
          </cell>
          <cell r="U343" t="str">
            <v>CLOSED</v>
          </cell>
          <cell r="V343" t="b">
            <v>1</v>
          </cell>
          <cell r="X343" t="str">
            <v>Iain Snookes</v>
          </cell>
          <cell r="Y343">
            <v>41075</v>
          </cell>
          <cell r="Z343">
            <v>41096</v>
          </cell>
          <cell r="AB343">
            <v>41096</v>
          </cell>
          <cell r="AD343"/>
          <cell r="AF343" t="str">
            <v>SENT</v>
          </cell>
          <cell r="AG343">
            <v>41096</v>
          </cell>
          <cell r="AH343">
            <v>41103</v>
          </cell>
          <cell r="AI343">
            <v>41117</v>
          </cell>
          <cell r="AJ343">
            <v>41117</v>
          </cell>
          <cell r="AK343">
            <v>41138</v>
          </cell>
          <cell r="AM343">
            <v>41135</v>
          </cell>
          <cell r="AN343" t="str">
            <v>Ian Wilson / Steve Concannon</v>
          </cell>
          <cell r="AO343">
            <v>41227</v>
          </cell>
          <cell r="AR343"/>
          <cell r="AS343" t="str">
            <v>SENT</v>
          </cell>
          <cell r="AT343">
            <v>41135</v>
          </cell>
          <cell r="AU343">
            <v>41159</v>
          </cell>
          <cell r="AV343">
            <v>41173</v>
          </cell>
          <cell r="AW343">
            <v>41166</v>
          </cell>
          <cell r="AX343">
            <v>41166</v>
          </cell>
          <cell r="AZ343"/>
          <cell r="BA343">
            <v>41166</v>
          </cell>
          <cell r="BB343"/>
          <cell r="BC343" t="str">
            <v>SENT</v>
          </cell>
          <cell r="BD343">
            <v>41166</v>
          </cell>
          <cell r="BE343" t="b">
            <v>0</v>
          </cell>
          <cell r="BF343">
            <v>5</v>
          </cell>
          <cell r="BM343" t="str">
            <v>CLSD</v>
          </cell>
          <cell r="BN343">
            <v>41696</v>
          </cell>
          <cell r="BO343" t="str">
            <v>26/02/14 KB - CO closed as instructed by Alan Raper.  
20/11/13 - LC looking into. 
28/02/13 KB - Update received from Jon Follows - "This was a strange one as it was a report that was built, but Alan Raper needed to provide confirmation that the iGTs wer</v>
          </cell>
          <cell r="BQ343"/>
          <cell r="BS343"/>
          <cell r="BU343"/>
          <cell r="BW343"/>
          <cell r="BX343"/>
          <cell r="BZ343"/>
          <cell r="CA343"/>
          <cell r="CB343"/>
          <cell r="CC343"/>
          <cell r="CD343"/>
          <cell r="CE343"/>
          <cell r="CF343"/>
          <cell r="CG343" t="b">
            <v>0</v>
          </cell>
          <cell r="CH343"/>
          <cell r="CJ343" t="b">
            <v>0</v>
          </cell>
          <cell r="CK343" t="b">
            <v>0</v>
          </cell>
          <cell r="CL343" t="b">
            <v>0</v>
          </cell>
          <cell r="CM343"/>
          <cell r="CO343"/>
          <cell r="CP343"/>
          <cell r="CQ343" t="b">
            <v>0</v>
          </cell>
          <cell r="CR343" t="b">
            <v>0</v>
          </cell>
          <cell r="CS343"/>
          <cell r="CT343"/>
          <cell r="CU343"/>
          <cell r="CV343"/>
          <cell r="CW343"/>
          <cell r="CX343" t="b">
            <v>0</v>
          </cell>
          <cell r="CY343" t="b">
            <v>0</v>
          </cell>
          <cell r="CZ343" t="b">
            <v>0</v>
          </cell>
          <cell r="DA343" t="b">
            <v>0</v>
          </cell>
          <cell r="DB343"/>
          <cell r="DC343"/>
          <cell r="DD343"/>
          <cell r="DE343" t="b">
            <v>0</v>
          </cell>
          <cell r="DF343" t="b">
            <v>0</v>
          </cell>
        </row>
        <row r="344">
          <cell r="A344" t="str">
            <v>COR2673</v>
          </cell>
          <cell r="B344" t="str">
            <v>Correcting Data Enquiry System (DES) Print Functionality</v>
          </cell>
          <cell r="C344" t="str">
            <v>100. Change Completed</v>
          </cell>
          <cell r="D344">
            <v>41332</v>
          </cell>
          <cell r="E344" t="str">
            <v xml:space="preserve">CO RCVD 19/06/2012
EQ PNDG 02/07/2012
EQ PROD 02/07/2012
EQ SENT 23/07/2012
BE RCVD 26/07/2012
BE PROD 26/07/2012
BE SENT 31/08/2012
CA RCVD 05/09/2012
SN PROD 05/09/2012
SN SENT 25/09/2012
PD PROD 25/09/2012
PD IMPD 13/11/2012
PD SENT 22/01/2013
PD-CLSD </v>
          </cell>
          <cell r="F344" t="str">
            <v>Provide the necessary print functionality to deliver a print document to display search results as they are displayed on the DES screen without the user having to manually adjust the page set up or print settings to include all of the results on one A4 pr</v>
          </cell>
          <cell r="G344" t="b">
            <v>0</v>
          </cell>
          <cell r="H344"/>
          <cell r="I344">
            <v>41079</v>
          </cell>
          <cell r="J344">
            <v>41093</v>
          </cell>
          <cell r="L344" t="b">
            <v>0</v>
          </cell>
          <cell r="M344" t="str">
            <v>ADN</v>
          </cell>
          <cell r="N344"/>
          <cell r="O344" t="str">
            <v>Joel Martin</v>
          </cell>
          <cell r="P344" t="str">
            <v>Joel Martin</v>
          </cell>
          <cell r="Q344" t="str">
            <v>Workload Meeting 20/06/12</v>
          </cell>
          <cell r="R344"/>
          <cell r="S344" t="str">
            <v>Lorraine Cave</v>
          </cell>
          <cell r="T344" t="str">
            <v>CO</v>
          </cell>
          <cell r="U344" t="str">
            <v>COMPLETE</v>
          </cell>
          <cell r="V344" t="b">
            <v>1</v>
          </cell>
          <cell r="W344">
            <v>41332</v>
          </cell>
          <cell r="X344" t="str">
            <v>Becky Perkins</v>
          </cell>
          <cell r="Y344">
            <v>41092</v>
          </cell>
          <cell r="Z344">
            <v>41113</v>
          </cell>
          <cell r="AA344">
            <v>41113</v>
          </cell>
          <cell r="AB344">
            <v>41113</v>
          </cell>
          <cell r="AD344"/>
          <cell r="AF344" t="str">
            <v>SENT</v>
          </cell>
          <cell r="AG344">
            <v>41113</v>
          </cell>
          <cell r="AH344">
            <v>41116</v>
          </cell>
          <cell r="AI344">
            <v>41129</v>
          </cell>
          <cell r="AJ344">
            <v>41129</v>
          </cell>
          <cell r="AK344">
            <v>41158</v>
          </cell>
          <cell r="AM344">
            <v>41152</v>
          </cell>
          <cell r="AN344" t="str">
            <v>Pre Sanction Meeting 28/08/12</v>
          </cell>
          <cell r="AR344"/>
          <cell r="AS344" t="str">
            <v>SENT</v>
          </cell>
          <cell r="AT344">
            <v>41152</v>
          </cell>
          <cell r="AU344">
            <v>41157</v>
          </cell>
          <cell r="AV344">
            <v>41171</v>
          </cell>
          <cell r="AW344">
            <v>41171</v>
          </cell>
          <cell r="AX344">
            <v>41177</v>
          </cell>
          <cell r="AZ344"/>
          <cell r="BA344">
            <v>41177</v>
          </cell>
          <cell r="BB344"/>
          <cell r="BC344" t="str">
            <v>SENT</v>
          </cell>
          <cell r="BD344">
            <v>41177</v>
          </cell>
          <cell r="BE344" t="b">
            <v>0</v>
          </cell>
          <cell r="BF344">
            <v>3</v>
          </cell>
          <cell r="BI344">
            <v>41226</v>
          </cell>
          <cell r="BM344" t="str">
            <v>CLSD</v>
          </cell>
          <cell r="BN344">
            <v>41332</v>
          </cell>
          <cell r="BO344" t="str">
            <v xml:space="preserve">27/7/12 PM - BEO Received from Joel and forwarded to Xoserve contacts
02/07/12 KB - Spoke to LC and agreed an EQR due date of 23/07/12.
28/06/12 KB - Spoke to LC who confirmed that this change can be picked up by her team - assigned to LC.
27/06/12 KB </v>
          </cell>
          <cell r="BQ344"/>
          <cell r="BS344"/>
          <cell r="BU344"/>
          <cell r="BW344"/>
          <cell r="BX344"/>
          <cell r="BZ344"/>
          <cell r="CA344"/>
          <cell r="CB344"/>
          <cell r="CC344"/>
          <cell r="CD344"/>
          <cell r="CE344"/>
          <cell r="CF344"/>
          <cell r="CG344" t="b">
            <v>0</v>
          </cell>
          <cell r="CH344"/>
          <cell r="CJ344" t="b">
            <v>0</v>
          </cell>
          <cell r="CK344" t="b">
            <v>0</v>
          </cell>
          <cell r="CL344" t="b">
            <v>0</v>
          </cell>
          <cell r="CM344"/>
          <cell r="CO344"/>
          <cell r="CP344"/>
          <cell r="CQ344" t="b">
            <v>0</v>
          </cell>
          <cell r="CR344" t="b">
            <v>0</v>
          </cell>
          <cell r="CS344"/>
          <cell r="CT344"/>
          <cell r="CU344"/>
          <cell r="CV344"/>
          <cell r="CW344"/>
          <cell r="CX344" t="b">
            <v>0</v>
          </cell>
          <cell r="CY344" t="b">
            <v>0</v>
          </cell>
          <cell r="CZ344" t="b">
            <v>0</v>
          </cell>
          <cell r="DA344" t="b">
            <v>0</v>
          </cell>
          <cell r="DB344"/>
          <cell r="DC344"/>
          <cell r="DD344"/>
          <cell r="DE344" t="b">
            <v>0</v>
          </cell>
          <cell r="DF344" t="b">
            <v>0</v>
          </cell>
        </row>
        <row r="345">
          <cell r="A345" t="str">
            <v>COR2677</v>
          </cell>
          <cell r="B345" t="str">
            <v>NTS Exit Capacity DN Invoice - .csv File Translation into Paper Invoice Process</v>
          </cell>
          <cell r="C345" t="str">
            <v>100. Change Completed</v>
          </cell>
          <cell r="D345">
            <v>41337</v>
          </cell>
          <cell r="E345" t="str">
            <v>CO RCVD 21/06/2012
EQ PROD 04/07/2012
EQ SENT 03/08/2012
BE RCVD 03/08/2012
BE PROD 03/08/2012
BE SENT 31/08/2012
CA RCVD 03/09/2012
SN PROD 03/09/2012
SN SENT 14/09/2012
PD PROD 14/09/2012
PD IMPD 11/10/2012
PD SENT 01/02/2013
PD CLSD 04/03/2013</v>
          </cell>
          <cell r="F345" t="str">
            <v>The request is to have in place a monthly process and process tool to deliver a readable NTS Exit Capacity invoice to Distribution Networks prior to the delivery of the first invoice issued to the DNs on 6th November 2012. Ideally, DNs would request the t</v>
          </cell>
          <cell r="G345" t="b">
            <v>0</v>
          </cell>
          <cell r="H345"/>
          <cell r="I345">
            <v>41081</v>
          </cell>
          <cell r="J345">
            <v>41095</v>
          </cell>
          <cell r="L345" t="b">
            <v>0</v>
          </cell>
          <cell r="M345" t="str">
            <v>ADN</v>
          </cell>
          <cell r="N345"/>
          <cell r="O345" t="str">
            <v>Joel Martin</v>
          </cell>
          <cell r="P345" t="str">
            <v>Joel Martin</v>
          </cell>
          <cell r="Q345" t="str">
            <v>Workload Meeting 27/06/12</v>
          </cell>
          <cell r="R345" t="str">
            <v>Chris Wyatt</v>
          </cell>
          <cell r="S345" t="str">
            <v>Andy Earnshaw</v>
          </cell>
          <cell r="T345" t="str">
            <v>CO</v>
          </cell>
          <cell r="U345" t="str">
            <v>COMPLETE</v>
          </cell>
          <cell r="V345" t="b">
            <v>1</v>
          </cell>
          <cell r="W345">
            <v>41337</v>
          </cell>
          <cell r="X345" t="str">
            <v>Matt Rider</v>
          </cell>
          <cell r="Y345">
            <v>41094</v>
          </cell>
          <cell r="Z345">
            <v>41124</v>
          </cell>
          <cell r="AA345">
            <v>41124</v>
          </cell>
          <cell r="AB345">
            <v>41124</v>
          </cell>
          <cell r="AD345"/>
          <cell r="AE345">
            <v>41138</v>
          </cell>
          <cell r="AF345" t="str">
            <v>SENT</v>
          </cell>
          <cell r="AG345">
            <v>41124</v>
          </cell>
          <cell r="AH345">
            <v>41124</v>
          </cell>
          <cell r="AI345">
            <v>41138</v>
          </cell>
          <cell r="AJ345">
            <v>41138</v>
          </cell>
          <cell r="AK345">
            <v>41152</v>
          </cell>
          <cell r="AM345">
            <v>41152</v>
          </cell>
          <cell r="AN345" t="str">
            <v>Pre-Sanc 28/08/12</v>
          </cell>
          <cell r="AR345"/>
          <cell r="AS345" t="str">
            <v>SENT</v>
          </cell>
          <cell r="AT345">
            <v>41152</v>
          </cell>
          <cell r="AU345">
            <v>41155</v>
          </cell>
          <cell r="AV345">
            <v>41166</v>
          </cell>
          <cell r="AW345">
            <v>41166</v>
          </cell>
          <cell r="AX345">
            <v>41166</v>
          </cell>
          <cell r="AZ345"/>
          <cell r="BA345">
            <v>41166</v>
          </cell>
          <cell r="BB345"/>
          <cell r="BC345" t="str">
            <v>SENT</v>
          </cell>
          <cell r="BD345">
            <v>41166</v>
          </cell>
          <cell r="BE345" t="b">
            <v>0</v>
          </cell>
          <cell r="BF345">
            <v>3</v>
          </cell>
          <cell r="BH345">
            <v>41193</v>
          </cell>
          <cell r="BI345">
            <v>41193</v>
          </cell>
          <cell r="BJ345">
            <v>41306</v>
          </cell>
          <cell r="BK345">
            <v>41306</v>
          </cell>
          <cell r="BL345">
            <v>41334</v>
          </cell>
          <cell r="BM345" t="str">
            <v>CLSD</v>
          </cell>
          <cell r="BN345">
            <v>41337</v>
          </cell>
          <cell r="BO345" t="str">
            <v>15/11/12 KB - Tracking sheet amended as per update provided by Alison Kane.  CCN date to be advised.
14/11/12 KB - PM changed from Andy Simpson to Andy Earnshaw as advised by AS
12/07/12 KB - Refer to Email from Matt Rider which provides confirmation of</v>
          </cell>
          <cell r="BQ345"/>
          <cell r="BS345"/>
          <cell r="BU345"/>
          <cell r="BW345"/>
          <cell r="BX345"/>
          <cell r="BZ345"/>
          <cell r="CA345"/>
          <cell r="CB345"/>
          <cell r="CC345"/>
          <cell r="CD345"/>
          <cell r="CE345"/>
          <cell r="CF345"/>
          <cell r="CG345" t="b">
            <v>0</v>
          </cell>
          <cell r="CH345"/>
          <cell r="CJ345" t="b">
            <v>0</v>
          </cell>
          <cell r="CK345" t="b">
            <v>0</v>
          </cell>
          <cell r="CL345" t="b">
            <v>0</v>
          </cell>
          <cell r="CM345"/>
          <cell r="CO345"/>
          <cell r="CP345"/>
          <cell r="CQ345" t="b">
            <v>0</v>
          </cell>
          <cell r="CR345" t="b">
            <v>0</v>
          </cell>
          <cell r="CS345"/>
          <cell r="CT345"/>
          <cell r="CU345"/>
          <cell r="CV345"/>
          <cell r="CW345"/>
          <cell r="CX345" t="b">
            <v>0</v>
          </cell>
          <cell r="CY345" t="b">
            <v>0</v>
          </cell>
          <cell r="CZ345" t="b">
            <v>0</v>
          </cell>
          <cell r="DA345" t="b">
            <v>0</v>
          </cell>
          <cell r="DB345"/>
          <cell r="DC345"/>
          <cell r="DD345"/>
          <cell r="DE345" t="b">
            <v>0</v>
          </cell>
          <cell r="DF345" t="b">
            <v>0</v>
          </cell>
        </row>
        <row r="346">
          <cell r="A346" t="str">
            <v>COR1154.01</v>
          </cell>
          <cell r="B346" t="str">
            <v>Logical Analysis</v>
          </cell>
          <cell r="C346" t="str">
            <v>100. Change Completed</v>
          </cell>
          <cell r="D346">
            <v>41192</v>
          </cell>
          <cell r="E346" t="str">
            <v>CO RCVD 26/09/2012,EQ PROD 10/10/2012</v>
          </cell>
          <cell r="F346" t="str">
            <v>Raised by Nexus Project Team to allow the project to separate the finances for Project Nexus Requirements Definition Phase from other areas of Project Nexus to avoid confusion with reporting</v>
          </cell>
          <cell r="G346" t="b">
            <v>0</v>
          </cell>
          <cell r="H346"/>
          <cell r="I346">
            <v>41178</v>
          </cell>
          <cell r="J346">
            <v>41192</v>
          </cell>
          <cell r="L346" t="b">
            <v>0</v>
          </cell>
          <cell r="M346"/>
          <cell r="N346"/>
          <cell r="O346"/>
          <cell r="P346" t="str">
            <v>Jo Bradbury</v>
          </cell>
          <cell r="Q346" t="str">
            <v>Workload Meeting 26/09/12</v>
          </cell>
          <cell r="R346" t="str">
            <v>Sat Kalsi</v>
          </cell>
          <cell r="S346" t="str">
            <v>Andy Watson</v>
          </cell>
          <cell r="T346" t="str">
            <v>CR (internal)</v>
          </cell>
          <cell r="U346" t="str">
            <v>COMPLETE</v>
          </cell>
          <cell r="V346" t="b">
            <v>0</v>
          </cell>
          <cell r="W346">
            <v>41670</v>
          </cell>
          <cell r="X346"/>
          <cell r="Y346">
            <v>41192</v>
          </cell>
          <cell r="Z346">
            <v>41631</v>
          </cell>
          <cell r="AD346"/>
          <cell r="AF346" t="str">
            <v>PROD</v>
          </cell>
          <cell r="AG346">
            <v>41192</v>
          </cell>
          <cell r="AN346"/>
          <cell r="AR346"/>
          <cell r="AS346"/>
          <cell r="AZ346"/>
          <cell r="BB346"/>
          <cell r="BC346"/>
          <cell r="BE346" t="b">
            <v>0</v>
          </cell>
          <cell r="BF346">
            <v>7</v>
          </cell>
          <cell r="BM346"/>
          <cell r="BO346" t="str">
            <v>24/01/2013 AT - To Be Analysis Title Changed to Logical Analysis
08/01/13 KB - Targets discussed with Jo Bradbury and Phil Collins - As official project documentation will not be produced (EQR/BER etc.) the due date of 18/10/12 has been set to n/a.  Dates</v>
          </cell>
          <cell r="BQ346"/>
          <cell r="BS346"/>
          <cell r="BU346"/>
          <cell r="BW346"/>
          <cell r="BX346"/>
          <cell r="BZ346"/>
          <cell r="CA346"/>
          <cell r="CB346"/>
          <cell r="CC346"/>
          <cell r="CD346"/>
          <cell r="CE346"/>
          <cell r="CF346"/>
          <cell r="CG346" t="b">
            <v>0</v>
          </cell>
          <cell r="CH346"/>
          <cell r="CJ346" t="b">
            <v>0</v>
          </cell>
          <cell r="CK346" t="b">
            <v>0</v>
          </cell>
          <cell r="CL346" t="b">
            <v>0</v>
          </cell>
          <cell r="CM346"/>
          <cell r="CO346"/>
          <cell r="CP346"/>
          <cell r="CQ346" t="b">
            <v>0</v>
          </cell>
          <cell r="CR346" t="b">
            <v>0</v>
          </cell>
          <cell r="CS346"/>
          <cell r="CT346"/>
          <cell r="CU346"/>
          <cell r="CV346"/>
          <cell r="CW346"/>
          <cell r="CX346" t="b">
            <v>0</v>
          </cell>
          <cell r="CY346" t="b">
            <v>0</v>
          </cell>
          <cell r="CZ346" t="b">
            <v>0</v>
          </cell>
          <cell r="DA346" t="b">
            <v>0</v>
          </cell>
          <cell r="DB346"/>
          <cell r="DC346"/>
          <cell r="DD346"/>
          <cell r="DE346" t="b">
            <v>0</v>
          </cell>
          <cell r="DF346" t="b">
            <v>0</v>
          </cell>
        </row>
        <row r="347">
          <cell r="A347" t="str">
            <v>COR1154.02</v>
          </cell>
          <cell r="B347" t="str">
            <v>Requirements Definition Phase (RDP)</v>
          </cell>
          <cell r="C347" t="str">
            <v>99. Change Cancelled</v>
          </cell>
          <cell r="D347">
            <v>41274</v>
          </cell>
          <cell r="E347" t="str">
            <v>CO RCVD 26/09/2012
EQ PROD 10/10/2012
PD CLSD 31/12/2012</v>
          </cell>
          <cell r="F347" t="str">
            <v>Project to capture the requirements of the business, internal and external.</v>
          </cell>
          <cell r="G347" t="b">
            <v>0</v>
          </cell>
          <cell r="H347"/>
          <cell r="I347">
            <v>41178</v>
          </cell>
          <cell r="J347">
            <v>41192</v>
          </cell>
          <cell r="L347" t="b">
            <v>0</v>
          </cell>
          <cell r="M347"/>
          <cell r="N347"/>
          <cell r="O347"/>
          <cell r="P347" t="str">
            <v>Jo Bradbury</v>
          </cell>
          <cell r="Q347" t="str">
            <v>Workload Meeting 26/09/12</v>
          </cell>
          <cell r="R347" t="str">
            <v>Sat Kalsi</v>
          </cell>
          <cell r="S347" t="str">
            <v>Andy Watson</v>
          </cell>
          <cell r="T347" t="str">
            <v>CR (internal)</v>
          </cell>
          <cell r="U347" t="str">
            <v>CLOSED</v>
          </cell>
          <cell r="V347" t="b">
            <v>0</v>
          </cell>
          <cell r="W347">
            <v>41274</v>
          </cell>
          <cell r="X347"/>
          <cell r="Y347">
            <v>41192</v>
          </cell>
          <cell r="AD347"/>
          <cell r="AF347" t="str">
            <v>PROD</v>
          </cell>
          <cell r="AG347">
            <v>41192</v>
          </cell>
          <cell r="AN347"/>
          <cell r="AR347"/>
          <cell r="AS347"/>
          <cell r="AZ347"/>
          <cell r="BB347"/>
          <cell r="BC347"/>
          <cell r="BE347" t="b">
            <v>0</v>
          </cell>
          <cell r="BF347">
            <v>7</v>
          </cell>
          <cell r="BM347"/>
          <cell r="BO347" t="str">
            <v>20/05/2013 Email with Approval from Andy Watson for the change to be closed. 
08/01/13 KB - Targets discussed with Jo Bradbury and Phil Collins - As official project documentation will not be produced (EQR/BER etc.) the due date of 18/10/12 has been set t</v>
          </cell>
          <cell r="BQ347"/>
          <cell r="BS347"/>
          <cell r="BU347"/>
          <cell r="BW347"/>
          <cell r="BX347"/>
          <cell r="BZ347"/>
          <cell r="CA347"/>
          <cell r="CB347"/>
          <cell r="CC347"/>
          <cell r="CD347"/>
          <cell r="CE347"/>
          <cell r="CF347"/>
          <cell r="CG347" t="b">
            <v>0</v>
          </cell>
          <cell r="CH347"/>
          <cell r="CJ347" t="b">
            <v>0</v>
          </cell>
          <cell r="CK347" t="b">
            <v>0</v>
          </cell>
          <cell r="CL347" t="b">
            <v>0</v>
          </cell>
          <cell r="CM347"/>
          <cell r="CO347"/>
          <cell r="CP347"/>
          <cell r="CQ347" t="b">
            <v>0</v>
          </cell>
          <cell r="CR347" t="b">
            <v>0</v>
          </cell>
          <cell r="CS347"/>
          <cell r="CT347"/>
          <cell r="CU347"/>
          <cell r="CV347"/>
          <cell r="CW347"/>
          <cell r="CX347" t="b">
            <v>0</v>
          </cell>
          <cell r="CY347" t="b">
            <v>0</v>
          </cell>
          <cell r="CZ347" t="b">
            <v>0</v>
          </cell>
          <cell r="DA347" t="b">
            <v>0</v>
          </cell>
          <cell r="DB347"/>
          <cell r="DC347"/>
          <cell r="DD347"/>
          <cell r="DE347" t="b">
            <v>0</v>
          </cell>
          <cell r="DF347" t="b">
            <v>0</v>
          </cell>
        </row>
        <row r="348">
          <cell r="A348" t="str">
            <v>COR1154.03</v>
          </cell>
          <cell r="B348" t="str">
            <v>Routemap for To Be Analysis</v>
          </cell>
          <cell r="C348" t="str">
            <v>100. Change Completed</v>
          </cell>
          <cell r="D348">
            <v>41373</v>
          </cell>
          <cell r="E348" t="str">
            <v>CO RCVD 26/09/2012,
EQ PROD 10/10/2012,
PD IMPD 09/04/2013, 
PD CLSD 09/04/2013</v>
          </cell>
          <cell r="F348" t="str">
            <v>Short term project undertaken by Cap Gemini to inform the logical analysis for the UK Link Programme.</v>
          </cell>
          <cell r="G348" t="b">
            <v>0</v>
          </cell>
          <cell r="H348"/>
          <cell r="I348">
            <v>41178</v>
          </cell>
          <cell r="J348">
            <v>41192</v>
          </cell>
          <cell r="L348" t="b">
            <v>0</v>
          </cell>
          <cell r="M348"/>
          <cell r="N348"/>
          <cell r="O348"/>
          <cell r="P348" t="str">
            <v>Jo Bradbury</v>
          </cell>
          <cell r="Q348" t="str">
            <v>Workload Meeting 26/09/12</v>
          </cell>
          <cell r="R348" t="str">
            <v>Sat Kalsi</v>
          </cell>
          <cell r="S348" t="str">
            <v>Andy Watson</v>
          </cell>
          <cell r="T348" t="str">
            <v>CR (internal)</v>
          </cell>
          <cell r="U348" t="str">
            <v>COMPLETE</v>
          </cell>
          <cell r="V348" t="b">
            <v>0</v>
          </cell>
          <cell r="X348"/>
          <cell r="Y348">
            <v>41192</v>
          </cell>
          <cell r="AD348"/>
          <cell r="AF348" t="str">
            <v>PROD</v>
          </cell>
          <cell r="AG348">
            <v>41192</v>
          </cell>
          <cell r="AN348"/>
          <cell r="AR348"/>
          <cell r="AS348"/>
          <cell r="AZ348"/>
          <cell r="BB348"/>
          <cell r="BC348"/>
          <cell r="BE348" t="b">
            <v>0</v>
          </cell>
          <cell r="BF348">
            <v>7</v>
          </cell>
          <cell r="BI348">
            <v>41373</v>
          </cell>
          <cell r="BM348" t="str">
            <v>CLSD</v>
          </cell>
          <cell r="BN348">
            <v>41373</v>
          </cell>
          <cell r="BO348" t="str">
            <v>09/04/13 KB - Project closed as per email from Andy Watson. 
08/01/13 KB - Targets discussed with Jo Bradbury and Phil Collins - As official project documentation will not be produced (EQR/BER etc.) the due date of 18/10/12 has been set to n/a.  Dates are</v>
          </cell>
          <cell r="BQ348"/>
          <cell r="BS348"/>
          <cell r="BU348"/>
          <cell r="BW348"/>
          <cell r="BX348"/>
          <cell r="BZ348"/>
          <cell r="CA348"/>
          <cell r="CB348"/>
          <cell r="CC348"/>
          <cell r="CD348"/>
          <cell r="CE348"/>
          <cell r="CF348"/>
          <cell r="CG348" t="b">
            <v>0</v>
          </cell>
          <cell r="CH348"/>
          <cell r="CJ348" t="b">
            <v>0</v>
          </cell>
          <cell r="CK348" t="b">
            <v>0</v>
          </cell>
          <cell r="CL348" t="b">
            <v>0</v>
          </cell>
          <cell r="CM348"/>
          <cell r="CO348"/>
          <cell r="CP348"/>
          <cell r="CQ348" t="b">
            <v>0</v>
          </cell>
          <cell r="CR348" t="b">
            <v>0</v>
          </cell>
          <cell r="CS348"/>
          <cell r="CT348"/>
          <cell r="CU348"/>
          <cell r="CV348"/>
          <cell r="CW348"/>
          <cell r="CX348" t="b">
            <v>0</v>
          </cell>
          <cell r="CY348" t="b">
            <v>0</v>
          </cell>
          <cell r="CZ348" t="b">
            <v>0</v>
          </cell>
          <cell r="DA348" t="b">
            <v>0</v>
          </cell>
          <cell r="DB348"/>
          <cell r="DC348"/>
          <cell r="DD348"/>
          <cell r="DE348" t="b">
            <v>0</v>
          </cell>
          <cell r="DF348" t="b">
            <v>0</v>
          </cell>
        </row>
        <row r="349">
          <cell r="A349" t="str">
            <v>COR1154.04</v>
          </cell>
          <cell r="B349" t="str">
            <v>Proof of Concept</v>
          </cell>
          <cell r="C349" t="str">
            <v>99. Change Cancelled</v>
          </cell>
          <cell r="D349">
            <v>41181</v>
          </cell>
          <cell r="E349" t="str">
            <v>CO RCVD 26/09/2012
EQ PROD 10/10/2012
PD-CLSD 29/09/2012</v>
          </cell>
          <cell r="F349" t="str">
            <v>Short term project undertaken by 3rd party to extract business rules from the system.</v>
          </cell>
          <cell r="G349" t="b">
            <v>0</v>
          </cell>
          <cell r="H349"/>
          <cell r="I349">
            <v>41178</v>
          </cell>
          <cell r="J349">
            <v>41192</v>
          </cell>
          <cell r="L349" t="b">
            <v>0</v>
          </cell>
          <cell r="M349"/>
          <cell r="N349"/>
          <cell r="O349"/>
          <cell r="P349" t="str">
            <v>Jo Bradbury</v>
          </cell>
          <cell r="Q349" t="str">
            <v>Workload Meeting 26/09/12</v>
          </cell>
          <cell r="R349" t="str">
            <v>Sat Kalsi</v>
          </cell>
          <cell r="S349" t="str">
            <v>Andy Watson</v>
          </cell>
          <cell r="T349" t="str">
            <v>CR (internal)</v>
          </cell>
          <cell r="U349" t="str">
            <v>CLOSED</v>
          </cell>
          <cell r="V349" t="b">
            <v>0</v>
          </cell>
          <cell r="W349">
            <v>41181</v>
          </cell>
          <cell r="X349"/>
          <cell r="Y349">
            <v>41192</v>
          </cell>
          <cell r="AD349"/>
          <cell r="AF349" t="str">
            <v>PROD</v>
          </cell>
          <cell r="AG349">
            <v>41192</v>
          </cell>
          <cell r="AN349"/>
          <cell r="AR349"/>
          <cell r="AS349"/>
          <cell r="AZ349"/>
          <cell r="BB349"/>
          <cell r="BC349"/>
          <cell r="BE349" t="b">
            <v>0</v>
          </cell>
          <cell r="BF349">
            <v>7</v>
          </cell>
          <cell r="BM349"/>
          <cell r="BO349" t="str">
            <v>20/05/2013 Email from Andy Watson approving for this change to be closed. 
08/01/13 KB - Targets discussed with Jo Bradbury and Phil Collins - As official project documentation will not be produced (EQR/BER etc.) the due date of 18/10/12 has been set to n</v>
          </cell>
          <cell r="BQ349"/>
          <cell r="BS349"/>
          <cell r="BU349"/>
          <cell r="BW349"/>
          <cell r="BX349"/>
          <cell r="BZ349"/>
          <cell r="CA349"/>
          <cell r="CB349"/>
          <cell r="CC349"/>
          <cell r="CD349"/>
          <cell r="CE349"/>
          <cell r="CF349"/>
          <cell r="CG349" t="b">
            <v>0</v>
          </cell>
          <cell r="CH349"/>
          <cell r="CJ349" t="b">
            <v>0</v>
          </cell>
          <cell r="CK349" t="b">
            <v>0</v>
          </cell>
          <cell r="CL349" t="b">
            <v>0</v>
          </cell>
          <cell r="CM349"/>
          <cell r="CO349"/>
          <cell r="CP349"/>
          <cell r="CQ349" t="b">
            <v>0</v>
          </cell>
          <cell r="CR349" t="b">
            <v>0</v>
          </cell>
          <cell r="CS349"/>
          <cell r="CT349"/>
          <cell r="CU349"/>
          <cell r="CV349"/>
          <cell r="CW349"/>
          <cell r="CX349" t="b">
            <v>0</v>
          </cell>
          <cell r="CY349" t="b">
            <v>0</v>
          </cell>
          <cell r="CZ349" t="b">
            <v>0</v>
          </cell>
          <cell r="DA349" t="b">
            <v>0</v>
          </cell>
          <cell r="DB349"/>
          <cell r="DC349"/>
          <cell r="DD349"/>
          <cell r="DE349" t="b">
            <v>0</v>
          </cell>
          <cell r="DF349" t="b">
            <v>0</v>
          </cell>
        </row>
        <row r="350">
          <cell r="A350" t="str">
            <v>COR1000.01</v>
          </cell>
          <cell r="B350" t="str">
            <v>EFT Enhanced File Transfer</v>
          </cell>
          <cell r="C350" t="str">
            <v>99. Change Cancelled</v>
          </cell>
          <cell r="D350">
            <v>41383</v>
          </cell>
          <cell r="E350" t="str">
            <v>CO RCVD 16/02/2010,EQ PNDG 17/02/2010,EQ PROD 04/06/2010,EQ SENT 14/09/2010,BE RCVD 14/09/2010,BE PNDG 29/09/2010,BE PROD 29/09/2010,BE SENT 21/02/2011,PD PROD 21/02/2011,EQ SENT 14/09/2010,PD PROD 21/02/2011,PD IMPD 19/04/2013</v>
          </cell>
          <cell r="F350" t="str">
            <v>This change is for the provision of a programme of workpacks to create an Xoserve single WAN separate from the NG WAN infrastructure.</v>
          </cell>
          <cell r="G350" t="b">
            <v>0</v>
          </cell>
          <cell r="H350"/>
          <cell r="I350">
            <v>40225</v>
          </cell>
          <cell r="J350">
            <v>40333</v>
          </cell>
          <cell r="L350" t="b">
            <v>0</v>
          </cell>
          <cell r="M350"/>
          <cell r="N350"/>
          <cell r="O350"/>
          <cell r="P350" t="str">
            <v>Chris Fears</v>
          </cell>
          <cell r="Q350" t="str">
            <v>Workload Meeting 17/02/10</v>
          </cell>
          <cell r="R350" t="str">
            <v>Steve Adcock</v>
          </cell>
          <cell r="S350" t="str">
            <v>Chris Fears</v>
          </cell>
          <cell r="T350" t="str">
            <v>CR (internal)</v>
          </cell>
          <cell r="U350" t="str">
            <v>CLOSED</v>
          </cell>
          <cell r="V350" t="b">
            <v>0</v>
          </cell>
          <cell r="X350" t="str">
            <v>Neil Morgan</v>
          </cell>
          <cell r="Y350">
            <v>40333</v>
          </cell>
          <cell r="Z350">
            <v>40448</v>
          </cell>
          <cell r="AA350">
            <v>40448</v>
          </cell>
          <cell r="AB350">
            <v>40435</v>
          </cell>
          <cell r="AD350"/>
          <cell r="AF350" t="str">
            <v>SENT</v>
          </cell>
          <cell r="AG350">
            <v>40435</v>
          </cell>
          <cell r="AH350">
            <v>40435</v>
          </cell>
          <cell r="AI350">
            <v>40450</v>
          </cell>
          <cell r="AJ350">
            <v>40450</v>
          </cell>
          <cell r="AK350">
            <v>40595</v>
          </cell>
          <cell r="AL350">
            <v>40595</v>
          </cell>
          <cell r="AM350">
            <v>40595</v>
          </cell>
          <cell r="AN350" t="str">
            <v>XEC Meeting on 27/07/10</v>
          </cell>
          <cell r="AR350"/>
          <cell r="AS350" t="str">
            <v>SENT</v>
          </cell>
          <cell r="AT350">
            <v>40595</v>
          </cell>
          <cell r="AU350">
            <v>40595</v>
          </cell>
          <cell r="AZ350"/>
          <cell r="BB350"/>
          <cell r="BC350"/>
          <cell r="BE350" t="b">
            <v>0</v>
          </cell>
          <cell r="BF350">
            <v>7</v>
          </cell>
          <cell r="BH350">
            <v>41386</v>
          </cell>
          <cell r="BI350">
            <v>41383</v>
          </cell>
          <cell r="BM350" t="str">
            <v>PROD</v>
          </cell>
          <cell r="BN350">
            <v>40595</v>
          </cell>
          <cell r="BO350" t="str">
            <v xml:space="preserve">19/08/15- CM  Emailed Mark Bignall again to get confirmation for close down.
13/03/13 KB - Update received from Michelle Fergusson - Implementation commenced on 4 March, as planned. Implementation is ongoing until 22 April. 
06/02/13 KB - Update received </v>
          </cell>
          <cell r="BQ350"/>
          <cell r="BS350"/>
          <cell r="BU350"/>
          <cell r="BW350"/>
          <cell r="BX350"/>
          <cell r="BZ350"/>
          <cell r="CA350"/>
          <cell r="CB350"/>
          <cell r="CC350"/>
          <cell r="CD350"/>
          <cell r="CE350"/>
          <cell r="CF350"/>
          <cell r="CG350" t="b">
            <v>0</v>
          </cell>
          <cell r="CH350"/>
          <cell r="CJ350" t="b">
            <v>0</v>
          </cell>
          <cell r="CK350" t="b">
            <v>0</v>
          </cell>
          <cell r="CL350" t="b">
            <v>0</v>
          </cell>
          <cell r="CM350"/>
          <cell r="CO350"/>
          <cell r="CP350"/>
          <cell r="CQ350" t="b">
            <v>0</v>
          </cell>
          <cell r="CR350" t="b">
            <v>0</v>
          </cell>
          <cell r="CS350"/>
          <cell r="CT350"/>
          <cell r="CU350"/>
          <cell r="CV350"/>
          <cell r="CW350"/>
          <cell r="CX350" t="b">
            <v>0</v>
          </cell>
          <cell r="CY350" t="b">
            <v>0</v>
          </cell>
          <cell r="CZ350" t="b">
            <v>0</v>
          </cell>
          <cell r="DA350" t="b">
            <v>0</v>
          </cell>
          <cell r="DB350"/>
          <cell r="DC350"/>
          <cell r="DD350"/>
          <cell r="DE350" t="b">
            <v>0</v>
          </cell>
          <cell r="DF350" t="b">
            <v>0</v>
          </cell>
        </row>
        <row r="351">
          <cell r="A351" t="str">
            <v>COR1000.02</v>
          </cell>
          <cell r="B351" t="str">
            <v>Security Gateway</v>
          </cell>
          <cell r="C351" t="str">
            <v>100. Change Completed</v>
          </cell>
          <cell r="D351">
            <v>40763</v>
          </cell>
          <cell r="E351" t="str">
            <v>CO RCVD 16/02/2010,EQ PNDG 17/02/2010,BE PNDG 19/04/2010,BE PROD 19/04/2010,BE SENT 19/04/2010,CA RCVD 19/04/2010,PD PROD 19/04/2010,PD IMPD 18/09/2010,PD SENT 01/08/2011,PD CLSD 08/08/2011,EQ PNDG 17/02/2010,PD CLSD 08/08/2011</v>
          </cell>
          <cell r="F351" t="str">
            <v>Upgrade of the WAN circuits to TCS to support the service Desk project..</v>
          </cell>
          <cell r="G351" t="b">
            <v>0</v>
          </cell>
          <cell r="H351"/>
          <cell r="I351">
            <v>40225</v>
          </cell>
          <cell r="L351" t="b">
            <v>0</v>
          </cell>
          <cell r="M351"/>
          <cell r="N351"/>
          <cell r="O351"/>
          <cell r="P351" t="str">
            <v>Chris Fears</v>
          </cell>
          <cell r="Q351" t="str">
            <v>Workload Meeting 17/02/10</v>
          </cell>
          <cell r="R351" t="str">
            <v>Steve Adcock</v>
          </cell>
          <cell r="S351" t="str">
            <v>Chris Fears</v>
          </cell>
          <cell r="T351" t="str">
            <v>CR (internal)</v>
          </cell>
          <cell r="U351" t="str">
            <v>COMPLETE</v>
          </cell>
          <cell r="V351" t="b">
            <v>0</v>
          </cell>
          <cell r="X351" t="str">
            <v>Neil Morgan</v>
          </cell>
          <cell r="AD351"/>
          <cell r="AF351" t="str">
            <v>PNDG</v>
          </cell>
          <cell r="AG351">
            <v>40226</v>
          </cell>
          <cell r="AN351"/>
          <cell r="AR351"/>
          <cell r="AS351" t="str">
            <v>SENT</v>
          </cell>
          <cell r="AT351">
            <v>40287</v>
          </cell>
          <cell r="AU351">
            <v>40287</v>
          </cell>
          <cell r="AZ351"/>
          <cell r="BB351"/>
          <cell r="BC351" t="str">
            <v>RCVD</v>
          </cell>
          <cell r="BD351">
            <v>40287</v>
          </cell>
          <cell r="BE351" t="b">
            <v>0</v>
          </cell>
          <cell r="BF351">
            <v>7</v>
          </cell>
          <cell r="BG351">
            <v>40119</v>
          </cell>
          <cell r="BH351">
            <v>40439</v>
          </cell>
          <cell r="BI351">
            <v>40439</v>
          </cell>
          <cell r="BJ351">
            <v>40756</v>
          </cell>
          <cell r="BK351">
            <v>40756</v>
          </cell>
          <cell r="BL351">
            <v>40848</v>
          </cell>
          <cell r="BM351" t="str">
            <v>CLSD</v>
          </cell>
          <cell r="BN351">
            <v>40763</v>
          </cell>
          <cell r="BO351" t="str">
            <v xml:space="preserve">01/08/11 AK - Following a meeting with Chris Fears to discuss discrepancies, the following was agreed: This section of the Programme was incorrectly named "IX WAN Upgrades" following errors made in October 2010. The title of this project has been amended </v>
          </cell>
          <cell r="BQ351"/>
          <cell r="BS351"/>
          <cell r="BU351"/>
          <cell r="BW351"/>
          <cell r="BX351"/>
          <cell r="BZ351"/>
          <cell r="CA351"/>
          <cell r="CB351"/>
          <cell r="CC351"/>
          <cell r="CD351"/>
          <cell r="CE351"/>
          <cell r="CF351"/>
          <cell r="CG351" t="b">
            <v>0</v>
          </cell>
          <cell r="CH351"/>
          <cell r="CJ351" t="b">
            <v>0</v>
          </cell>
          <cell r="CK351" t="b">
            <v>0</v>
          </cell>
          <cell r="CL351" t="b">
            <v>0</v>
          </cell>
          <cell r="CM351"/>
          <cell r="CO351"/>
          <cell r="CP351"/>
          <cell r="CQ351" t="b">
            <v>0</v>
          </cell>
          <cell r="CR351" t="b">
            <v>0</v>
          </cell>
          <cell r="CS351"/>
          <cell r="CT351"/>
          <cell r="CU351"/>
          <cell r="CV351"/>
          <cell r="CW351"/>
          <cell r="CX351" t="b">
            <v>0</v>
          </cell>
          <cell r="CY351" t="b">
            <v>0</v>
          </cell>
          <cell r="CZ351" t="b">
            <v>0</v>
          </cell>
          <cell r="DA351" t="b">
            <v>0</v>
          </cell>
          <cell r="DB351"/>
          <cell r="DC351"/>
          <cell r="DD351"/>
          <cell r="DE351" t="b">
            <v>0</v>
          </cell>
          <cell r="DF351" t="b">
            <v>0</v>
          </cell>
        </row>
        <row r="352">
          <cell r="A352" t="str">
            <v>COR3017</v>
          </cell>
          <cell r="B352" t="str">
            <v>Previously named Post Closeout Post SOMSA Processes</v>
          </cell>
          <cell r="C352" t="str">
            <v>99. Change Cancelled</v>
          </cell>
          <cell r="D352">
            <v>41431</v>
          </cell>
          <cell r="E352" t="str">
            <v>CO-RCVD 13/05/2013
EQ PROD 24/05/2013
EQ SENT 06/06/2013</v>
          </cell>
          <cell r="F352" t="str">
            <v>National Grid Transmission have given notice of withdrawing post close out activities in Gemini that the DNs are not able to complete due to Gemini access rights. NGT have been undertaking this activity and have given notice from 1 June 2013.
Xoserve to r</v>
          </cell>
          <cell r="G352" t="b">
            <v>0</v>
          </cell>
          <cell r="H352"/>
          <cell r="I352">
            <v>41407</v>
          </cell>
          <cell r="J352">
            <v>41418</v>
          </cell>
          <cell r="K352">
            <v>41426</v>
          </cell>
          <cell r="L352" t="b">
            <v>0</v>
          </cell>
          <cell r="M352" t="str">
            <v>ADN</v>
          </cell>
          <cell r="N352"/>
          <cell r="O352" t="str">
            <v>Joanna Ferguson</v>
          </cell>
          <cell r="P352" t="str">
            <v>Joanna Ferguson</v>
          </cell>
          <cell r="Q352"/>
          <cell r="R352"/>
          <cell r="S352" t="str">
            <v>Jessica Harris</v>
          </cell>
          <cell r="T352" t="str">
            <v>CO</v>
          </cell>
          <cell r="U352" t="str">
            <v>CLOSED</v>
          </cell>
          <cell r="V352" t="b">
            <v>1</v>
          </cell>
          <cell r="X352"/>
          <cell r="Y352">
            <v>41418</v>
          </cell>
          <cell r="Z352">
            <v>41431</v>
          </cell>
          <cell r="AB352">
            <v>41431</v>
          </cell>
          <cell r="AD352"/>
          <cell r="AE352">
            <v>41523</v>
          </cell>
          <cell r="AF352" t="str">
            <v>SENT</v>
          </cell>
          <cell r="AG352">
            <v>41431</v>
          </cell>
          <cell r="AN352"/>
          <cell r="AR352"/>
          <cell r="AS352"/>
          <cell r="AZ352"/>
          <cell r="BB352"/>
          <cell r="BC352"/>
          <cell r="BE352" t="b">
            <v>0</v>
          </cell>
          <cell r="BF352">
            <v>3</v>
          </cell>
          <cell r="BM352"/>
          <cell r="BO352" t="str">
            <v xml:space="preserve">02/07/15 DC - Have asked DT for help as to who is dealing with this as JH has no info on this.
13/04/2015 AT - Set EQ-CLSD
30/01/14 KB - Refer to mailbox for communication trail.  
22/01/14 KB - Update from Tricia - Mark (Cockayne),
Could you provide a </v>
          </cell>
          <cell r="BQ352"/>
          <cell r="BS352"/>
          <cell r="BU352"/>
          <cell r="BW352"/>
          <cell r="BX352"/>
          <cell r="BZ352"/>
          <cell r="CA352"/>
          <cell r="CB352"/>
          <cell r="CC352"/>
          <cell r="CD352"/>
          <cell r="CE352"/>
          <cell r="CF352"/>
          <cell r="CG352" t="b">
            <v>0</v>
          </cell>
          <cell r="CH352"/>
          <cell r="CJ352" t="b">
            <v>0</v>
          </cell>
          <cell r="CK352" t="b">
            <v>0</v>
          </cell>
          <cell r="CL352" t="b">
            <v>0</v>
          </cell>
          <cell r="CM352"/>
          <cell r="CO352"/>
          <cell r="CP352"/>
          <cell r="CQ352" t="b">
            <v>0</v>
          </cell>
          <cell r="CR352" t="b">
            <v>0</v>
          </cell>
          <cell r="CS352"/>
          <cell r="CT352"/>
          <cell r="CU352"/>
          <cell r="CV352"/>
          <cell r="CW352"/>
          <cell r="CX352" t="b">
            <v>0</v>
          </cell>
          <cell r="CY352" t="b">
            <v>0</v>
          </cell>
          <cell r="CZ352" t="b">
            <v>0</v>
          </cell>
          <cell r="DA352" t="b">
            <v>0</v>
          </cell>
          <cell r="DB352"/>
          <cell r="DC352"/>
          <cell r="DD352"/>
          <cell r="DE352" t="b">
            <v>0</v>
          </cell>
          <cell r="DF352" t="b">
            <v>0</v>
          </cell>
        </row>
        <row r="353">
          <cell r="A353" t="str">
            <v>COR2658.1</v>
          </cell>
          <cell r="B353" t="str">
            <v>Delivery of Additional Analysis and Derivation of Seasonal Normal Weather (Mod 330) Phase 2 - Climate Change Methodology</v>
          </cell>
          <cell r="C353" t="str">
            <v>100. Change Completed</v>
          </cell>
          <cell r="D353">
            <v>42031</v>
          </cell>
          <cell r="E353" t="str">
            <v>BE-SENT 09/08/2013
CA-RCVD 12/08/2013
SN-PROD 12/08/2013
SN-SENT 23/08/2013
PD PROD 23/08/2013
PD-IMPD 01/09/2014
PD-SENT 23/12/2014
PD-CLSD 27/01/2015</v>
          </cell>
          <cell r="F353" t="str">
            <v xml:space="preserve">	Joel Martin issued a change order (COR 2658) to cover both changes to meet MOD 330. 	The EQR response we issued in response to the change order COR 2658 which covered both phases. 
	A decision was made with Dave Turpin to split the project into phases at</v>
          </cell>
          <cell r="G353" t="b">
            <v>0</v>
          </cell>
          <cell r="H353"/>
          <cell r="I353">
            <v>41438</v>
          </cell>
          <cell r="L353" t="b">
            <v>1</v>
          </cell>
          <cell r="M353" t="str">
            <v>ALL</v>
          </cell>
          <cell r="N353"/>
          <cell r="O353" t="str">
            <v>Colin Thomson</v>
          </cell>
          <cell r="P353" t="str">
            <v>Joel Martin</v>
          </cell>
          <cell r="Q353" t="str">
            <v>Workload Minutes 21/08/13</v>
          </cell>
          <cell r="R353" t="str">
            <v>Fiona Cottam</v>
          </cell>
          <cell r="S353" t="str">
            <v>Helen Gohil</v>
          </cell>
          <cell r="T353" t="str">
            <v>CO</v>
          </cell>
          <cell r="U353" t="str">
            <v>COMPLETE</v>
          </cell>
          <cell r="V353" t="b">
            <v>1</v>
          </cell>
          <cell r="W353">
            <v>42031</v>
          </cell>
          <cell r="X353" t="str">
            <v>Jon Follows</v>
          </cell>
          <cell r="AD353"/>
          <cell r="AF353"/>
          <cell r="AK353">
            <v>41495</v>
          </cell>
          <cell r="AM353">
            <v>41495</v>
          </cell>
          <cell r="AN353" t="str">
            <v>XEC 06/08/13</v>
          </cell>
          <cell r="AP353">
            <v>249500</v>
          </cell>
          <cell r="AR353"/>
          <cell r="AS353" t="str">
            <v>SENT</v>
          </cell>
          <cell r="AT353">
            <v>41495</v>
          </cell>
          <cell r="AU353">
            <v>41498</v>
          </cell>
          <cell r="AV353">
            <v>41509</v>
          </cell>
          <cell r="AW353">
            <v>41509</v>
          </cell>
          <cell r="AX353">
            <v>41509</v>
          </cell>
          <cell r="AY353">
            <v>41509</v>
          </cell>
          <cell r="AZ353"/>
          <cell r="BA353">
            <v>41509</v>
          </cell>
          <cell r="BB353"/>
          <cell r="BC353" t="str">
            <v>SENT</v>
          </cell>
          <cell r="BD353">
            <v>41509</v>
          </cell>
          <cell r="BE353" t="b">
            <v>0</v>
          </cell>
          <cell r="BF353">
            <v>4</v>
          </cell>
          <cell r="BH353">
            <v>41869</v>
          </cell>
          <cell r="BI353">
            <v>41883</v>
          </cell>
          <cell r="BK353">
            <v>41996</v>
          </cell>
          <cell r="BM353" t="str">
            <v>CLSD</v>
          </cell>
          <cell r="BN353">
            <v>42031</v>
          </cell>
          <cell r="BO353" t="str">
            <v>17/02/14 KB - Transferred from Lee Chambers to Helen Gohil. 
16/10/13 KB - Per update from Jon Follows - CCN will be delivered in conjunction with CCN for COR2658 (likely to be in Nov 2014). 
15/08/13 KB - Refer to emails in folder for COR2658.1</v>
          </cell>
          <cell r="BQ353"/>
          <cell r="BS353"/>
          <cell r="BU353"/>
          <cell r="BW353"/>
          <cell r="BX353"/>
          <cell r="BZ353"/>
          <cell r="CA353"/>
          <cell r="CB353"/>
          <cell r="CC353"/>
          <cell r="CD353"/>
          <cell r="CE353"/>
          <cell r="CF353"/>
          <cell r="CG353" t="b">
            <v>0</v>
          </cell>
          <cell r="CH353"/>
          <cell r="CJ353" t="b">
            <v>0</v>
          </cell>
          <cell r="CK353" t="b">
            <v>0</v>
          </cell>
          <cell r="CL353" t="b">
            <v>0</v>
          </cell>
          <cell r="CM353"/>
          <cell r="CO353"/>
          <cell r="CP353"/>
          <cell r="CQ353" t="b">
            <v>0</v>
          </cell>
          <cell r="CR353" t="b">
            <v>0</v>
          </cell>
          <cell r="CS353"/>
          <cell r="CT353"/>
          <cell r="CU353"/>
          <cell r="CV353"/>
          <cell r="CW353"/>
          <cell r="CX353" t="b">
            <v>0</v>
          </cell>
          <cell r="CY353" t="b">
            <v>0</v>
          </cell>
          <cell r="CZ353" t="b">
            <v>0</v>
          </cell>
          <cell r="DA353" t="b">
            <v>0</v>
          </cell>
          <cell r="DB353"/>
          <cell r="DC353"/>
          <cell r="DD353"/>
          <cell r="DE353" t="b">
            <v>0</v>
          </cell>
          <cell r="DF353" t="b">
            <v>0</v>
          </cell>
        </row>
        <row r="354">
          <cell r="A354" t="str">
            <v>COR3165</v>
          </cell>
          <cell r="B354" t="str">
            <v>SGN Data Set (DVD) – Report II
(ON HOLD)</v>
          </cell>
          <cell r="C354" t="str">
            <v>99. Change Cancelled</v>
          </cell>
          <cell r="D354">
            <v>41736</v>
          </cell>
          <cell r="E354" t="str">
            <v>CO-RCVD 20/08/2013
EQ-PROD 03/09/2013
EQ-SENT 17/09/2013
BE-RCVD 19/09/2013
BE-SENT 02/10/2013
CA-RCVD 26/11/2013
SN-PROD 26/11/2013
SN-SENT 19/12/2013
PD-PROD 19/12/2013
SN-CLSD 07/04/2014</v>
          </cell>
          <cell r="F354" t="str">
            <v>This request is in addition to the existing monthly data set SGN receive on a DVD. SGN have considered adding the additional data fields to the existing DVD report however this would require changes to internal systems. This COR requires a new monthly rep</v>
          </cell>
          <cell r="G354" t="b">
            <v>0</v>
          </cell>
          <cell r="H354"/>
          <cell r="I354">
            <v>41506</v>
          </cell>
          <cell r="J354">
            <v>41520</v>
          </cell>
          <cell r="L354" t="b">
            <v>0</v>
          </cell>
          <cell r="M354" t="str">
            <v>NNW</v>
          </cell>
          <cell r="N354" t="str">
            <v>SGN</v>
          </cell>
          <cell r="O354" t="str">
            <v>Joel Martin</v>
          </cell>
          <cell r="P354" t="str">
            <v>Joel Martin</v>
          </cell>
          <cell r="Q354" t="str">
            <v>Workload Minutes 20/08/13</v>
          </cell>
          <cell r="R354" t="str">
            <v>Matt Smith</v>
          </cell>
          <cell r="S354" t="str">
            <v>Lorraine Cave</v>
          </cell>
          <cell r="T354" t="str">
            <v>CO</v>
          </cell>
          <cell r="U354" t="str">
            <v>CLOSED</v>
          </cell>
          <cell r="V354" t="b">
            <v>1</v>
          </cell>
          <cell r="X354" t="str">
            <v>Max Pemberton</v>
          </cell>
          <cell r="Y354">
            <v>41520</v>
          </cell>
          <cell r="Z354">
            <v>41534</v>
          </cell>
          <cell r="AB354">
            <v>41534</v>
          </cell>
          <cell r="AC354">
            <v>0</v>
          </cell>
          <cell r="AD354"/>
          <cell r="AF354" t="str">
            <v>SENT</v>
          </cell>
          <cell r="AG354">
            <v>41534</v>
          </cell>
          <cell r="AH354">
            <v>41536</v>
          </cell>
          <cell r="AI354">
            <v>41549</v>
          </cell>
          <cell r="AJ354">
            <v>41549</v>
          </cell>
          <cell r="AK354">
            <v>41549</v>
          </cell>
          <cell r="AM354">
            <v>41549</v>
          </cell>
          <cell r="AN354" t="str">
            <v>Pre Sanction Review Meeting 01/10/13</v>
          </cell>
          <cell r="AP354">
            <v>4950</v>
          </cell>
          <cell r="AR354"/>
          <cell r="AS354" t="str">
            <v>SENT</v>
          </cell>
          <cell r="AT354">
            <v>41549</v>
          </cell>
          <cell r="AU354">
            <v>41604</v>
          </cell>
          <cell r="AV354">
            <v>41617</v>
          </cell>
          <cell r="AW354">
            <v>41617</v>
          </cell>
          <cell r="AX354">
            <v>41627</v>
          </cell>
          <cell r="AZ354"/>
          <cell r="BA354">
            <v>41627</v>
          </cell>
          <cell r="BB354"/>
          <cell r="BC354" t="str">
            <v>CLSD</v>
          </cell>
          <cell r="BD354">
            <v>41736</v>
          </cell>
          <cell r="BE354" t="b">
            <v>0</v>
          </cell>
          <cell r="BF354">
            <v>5</v>
          </cell>
          <cell r="BM354"/>
          <cell r="BO354" t="str">
            <v>07/04/2014 KB - Email received from Colin Thompson requesting closure of this CO.
10/02/14 KB - Placed on hold to keep in alignment with Portfolio Plan (Max advised Jo Harze verbally in December that project was going on hold) 
26/09/13 KB - Spoke to Max</v>
          </cell>
          <cell r="BQ354"/>
          <cell r="BS354"/>
          <cell r="BU354"/>
          <cell r="BW354"/>
          <cell r="BX354"/>
          <cell r="BZ354"/>
          <cell r="CA354"/>
          <cell r="CB354"/>
          <cell r="CC354"/>
          <cell r="CD354"/>
          <cell r="CE354"/>
          <cell r="CF354"/>
          <cell r="CG354" t="b">
            <v>0</v>
          </cell>
          <cell r="CH354"/>
          <cell r="CJ354" t="b">
            <v>0</v>
          </cell>
          <cell r="CK354" t="b">
            <v>0</v>
          </cell>
          <cell r="CL354" t="b">
            <v>0</v>
          </cell>
          <cell r="CM354"/>
          <cell r="CO354"/>
          <cell r="CP354"/>
          <cell r="CQ354" t="b">
            <v>0</v>
          </cell>
          <cell r="CR354" t="b">
            <v>0</v>
          </cell>
          <cell r="CS354"/>
          <cell r="CT354"/>
          <cell r="CU354"/>
          <cell r="CV354"/>
          <cell r="CW354"/>
          <cell r="CX354" t="b">
            <v>0</v>
          </cell>
          <cell r="CY354" t="b">
            <v>0</v>
          </cell>
          <cell r="CZ354" t="b">
            <v>0</v>
          </cell>
          <cell r="DA354" t="b">
            <v>0</v>
          </cell>
          <cell r="DB354"/>
          <cell r="DC354"/>
          <cell r="DD354"/>
          <cell r="DE354" t="b">
            <v>0</v>
          </cell>
          <cell r="DF354" t="b">
            <v>0</v>
          </cell>
        </row>
        <row r="355">
          <cell r="A355" t="str">
            <v>COR3335</v>
          </cell>
          <cell r="B355" t="str">
            <v>BSSOQ and DM SOQ</v>
          </cell>
          <cell r="C355" t="str">
            <v>100. Change Completed</v>
          </cell>
          <cell r="D355">
            <v>41775</v>
          </cell>
          <cell r="E355" t="str">
            <v>CO-RCVD 19/02/2014
EQ-PROD 03/03/2014
EQ-SENT 17/03/2014
BE-RCVD 31/03/2014
BE-PROD 31/03/2014
BE-SENT 03/04/2014
CA-RCVD 08/04/2014
SN-PROD 08/04/2014
PD-IMPD 17/04/2014
PD-SENT 08/05/2014
PD-CLSD 16/05/2014</v>
          </cell>
          <cell r="F355" t="str">
            <v>This change is aligned to the principle outlined in Mod 0405. As this was a transitional mod, there are issues for 3rd parties during the transitional period until an enduring mod comes into force. When you take into account the views of Ofgem and the spe</v>
          </cell>
          <cell r="G355" t="b">
            <v>0</v>
          </cell>
          <cell r="H355"/>
          <cell r="I355">
            <v>41689</v>
          </cell>
          <cell r="J355">
            <v>41702</v>
          </cell>
          <cell r="L355" t="b">
            <v>0</v>
          </cell>
          <cell r="M355" t="str">
            <v>NNW</v>
          </cell>
          <cell r="N355" t="str">
            <v>WWU</v>
          </cell>
          <cell r="O355" t="str">
            <v>Steven Edwards</v>
          </cell>
          <cell r="P355" t="str">
            <v>Steven Edwards</v>
          </cell>
          <cell r="Q355" t="str">
            <v>ICAF Meeting 19/02/14</v>
          </cell>
          <cell r="R355" t="str">
            <v>Lee Jackson</v>
          </cell>
          <cell r="S355" t="str">
            <v>Lorraine Cave</v>
          </cell>
          <cell r="T355" t="str">
            <v>CO</v>
          </cell>
          <cell r="U355" t="str">
            <v>COMPLETE</v>
          </cell>
          <cell r="V355" t="b">
            <v>1</v>
          </cell>
          <cell r="X355" t="str">
            <v>Nita Patel/Sue Broadbent</v>
          </cell>
          <cell r="Y355">
            <v>41336</v>
          </cell>
          <cell r="Z355">
            <v>41715</v>
          </cell>
          <cell r="AB355">
            <v>41715</v>
          </cell>
          <cell r="AD355" t="str">
            <v>£0</v>
          </cell>
          <cell r="AF355" t="str">
            <v>SENT</v>
          </cell>
          <cell r="AG355">
            <v>41715</v>
          </cell>
          <cell r="AH355">
            <v>41729</v>
          </cell>
          <cell r="AI355">
            <v>41743</v>
          </cell>
          <cell r="AJ355">
            <v>41732</v>
          </cell>
          <cell r="AK355">
            <v>41732</v>
          </cell>
          <cell r="AM355">
            <v>41732</v>
          </cell>
          <cell r="AN355" t="str">
            <v>Pre Sanction Review meeting 01/04</v>
          </cell>
          <cell r="AO355">
            <v>41823</v>
          </cell>
          <cell r="AP355">
            <v>1103</v>
          </cell>
          <cell r="AR355"/>
          <cell r="AS355" t="str">
            <v>SENT</v>
          </cell>
          <cell r="AT355">
            <v>41732</v>
          </cell>
          <cell r="AU355">
            <v>41737</v>
          </cell>
          <cell r="AV355">
            <v>41752</v>
          </cell>
          <cell r="AZ355"/>
          <cell r="BB355"/>
          <cell r="BC355" t="str">
            <v>PROD</v>
          </cell>
          <cell r="BD355">
            <v>41752</v>
          </cell>
          <cell r="BE355" t="b">
            <v>0</v>
          </cell>
          <cell r="BF355">
            <v>5</v>
          </cell>
          <cell r="BH355">
            <v>41746</v>
          </cell>
          <cell r="BI355">
            <v>41746</v>
          </cell>
          <cell r="BK355">
            <v>41767</v>
          </cell>
          <cell r="BM355" t="str">
            <v>CLSD</v>
          </cell>
          <cell r="BN355">
            <v>41775</v>
          </cell>
          <cell r="BO355" t="str">
            <v>23/04/14 KB - This implemented on 17/04/14 per update from Nita, and is now in closedown.  Note sent to Steven Edwards asking approval to skip SN stage as now in closedown.</v>
          </cell>
          <cell r="BQ355"/>
          <cell r="BS355"/>
          <cell r="BU355"/>
          <cell r="BW355"/>
          <cell r="BX355"/>
          <cell r="BZ355"/>
          <cell r="CA355"/>
          <cell r="CB355"/>
          <cell r="CC355"/>
          <cell r="CD355"/>
          <cell r="CE355"/>
          <cell r="CF355"/>
          <cell r="CG355" t="b">
            <v>0</v>
          </cell>
          <cell r="CH355"/>
          <cell r="CJ355" t="b">
            <v>0</v>
          </cell>
          <cell r="CK355" t="b">
            <v>0</v>
          </cell>
          <cell r="CL355" t="b">
            <v>0</v>
          </cell>
          <cell r="CM355"/>
          <cell r="CO355"/>
          <cell r="CP355"/>
          <cell r="CQ355" t="b">
            <v>0</v>
          </cell>
          <cell r="CR355" t="b">
            <v>0</v>
          </cell>
          <cell r="CS355"/>
          <cell r="CT355"/>
          <cell r="CU355"/>
          <cell r="CV355"/>
          <cell r="CW355"/>
          <cell r="CX355" t="b">
            <v>0</v>
          </cell>
          <cell r="CY355" t="b">
            <v>0</v>
          </cell>
          <cell r="CZ355" t="b">
            <v>0</v>
          </cell>
          <cell r="DA355" t="b">
            <v>0</v>
          </cell>
          <cell r="DB355"/>
          <cell r="DC355"/>
          <cell r="DD355"/>
          <cell r="DE355" t="b">
            <v>0</v>
          </cell>
          <cell r="DF355" t="b">
            <v>0</v>
          </cell>
        </row>
        <row r="356">
          <cell r="A356" t="str">
            <v>COR3007</v>
          </cell>
          <cell r="B356" t="str">
            <v>The proposal to delay the implementation of the back billing element of MOD 425V until 1st October 
UNC MOD 450B – Monthly revision of erroneous SSP Aqs outside the User AQ Review Period.
Implementation</v>
          </cell>
          <cell r="C356" t="str">
            <v>100. Change Completed</v>
          </cell>
          <cell r="D356">
            <v>42034</v>
          </cell>
          <cell r="E356" t="str">
            <v>CO-RCVD 14/03/2014
EQ-PROD 19/03/2014
EQ-SENT 09/04/2014
BE-RCVD 19/05/2014
BE-PROD 19/05/2014
BE-SENT 18/06/2014
CA-RCVD 30/06/2014
SN-PROD 30/06/2014
SN-SENT 14/07/2014
PD-PROD 14/07/2014
PD-IMPD 25/10/2014
PD-SENT 08/01/2015
PD-CLSD 30/01/2015</v>
          </cell>
          <cell r="F356" t="str">
            <v xml:space="preserve">
High Priority – UNC Modification 450, variant B, has been approved and a systematised solution is required to facilitate up to 20,000 per month AQ amendments.</v>
          </cell>
          <cell r="G356" t="b">
            <v>1</v>
          </cell>
          <cell r="H356" t="str">
            <v>Mod 450B</v>
          </cell>
          <cell r="I356">
            <v>41712</v>
          </cell>
          <cell r="J356">
            <v>41725</v>
          </cell>
          <cell r="K356">
            <v>41913</v>
          </cell>
          <cell r="L356" t="b">
            <v>0</v>
          </cell>
          <cell r="M356" t="str">
            <v>ALL</v>
          </cell>
          <cell r="N356"/>
          <cell r="O356" t="str">
            <v>Ruth Thomas</v>
          </cell>
          <cell r="P356" t="str">
            <v>Alan Raper</v>
          </cell>
          <cell r="Q356" t="str">
            <v>ICAF Meeting 19/03/14</v>
          </cell>
          <cell r="R356" t="str">
            <v>Dave Ackers / Lee Jackson</v>
          </cell>
          <cell r="S356" t="str">
            <v>Lorraine Cave</v>
          </cell>
          <cell r="T356" t="str">
            <v>CO</v>
          </cell>
          <cell r="U356" t="str">
            <v>COMPLETE</v>
          </cell>
          <cell r="V356" t="b">
            <v>1</v>
          </cell>
          <cell r="W356">
            <v>42034</v>
          </cell>
          <cell r="X356" t="str">
            <v>Sue Broadbent</v>
          </cell>
          <cell r="Y356">
            <v>41717</v>
          </cell>
          <cell r="Z356">
            <v>41739</v>
          </cell>
          <cell r="AB356">
            <v>41738</v>
          </cell>
          <cell r="AC356">
            <v>0</v>
          </cell>
          <cell r="AD356" t="str">
            <v>3 months</v>
          </cell>
          <cell r="AE356">
            <v>41830</v>
          </cell>
          <cell r="AF356" t="str">
            <v>SENT</v>
          </cell>
          <cell r="AG356">
            <v>41738</v>
          </cell>
          <cell r="AH356">
            <v>41778</v>
          </cell>
          <cell r="AI356">
            <v>41793</v>
          </cell>
          <cell r="AJ356">
            <v>41792</v>
          </cell>
          <cell r="AK356">
            <v>41820</v>
          </cell>
          <cell r="AM356">
            <v>41808</v>
          </cell>
          <cell r="AN356" t="str">
            <v>Pre Sanction Meeting 17/06/14</v>
          </cell>
          <cell r="AO356">
            <v>41838</v>
          </cell>
          <cell r="AP356">
            <v>83420</v>
          </cell>
          <cell r="AQ356">
            <v>88744</v>
          </cell>
          <cell r="AR356"/>
          <cell r="AS356" t="str">
            <v>SENT</v>
          </cell>
          <cell r="AT356">
            <v>41808</v>
          </cell>
          <cell r="AU356">
            <v>41820</v>
          </cell>
          <cell r="AV356">
            <v>41831</v>
          </cell>
          <cell r="AW356">
            <v>41831</v>
          </cell>
          <cell r="AX356">
            <v>41836</v>
          </cell>
          <cell r="AZ356"/>
          <cell r="BA356">
            <v>41834</v>
          </cell>
          <cell r="BB356"/>
          <cell r="BC356" t="str">
            <v>SENT</v>
          </cell>
          <cell r="BD356">
            <v>41834</v>
          </cell>
          <cell r="BE356" t="b">
            <v>0</v>
          </cell>
          <cell r="BF356">
            <v>3</v>
          </cell>
          <cell r="BI356">
            <v>41937</v>
          </cell>
          <cell r="BK356">
            <v>42012</v>
          </cell>
          <cell r="BL356">
            <v>42068</v>
          </cell>
          <cell r="BM356" t="str">
            <v>CLSD</v>
          </cell>
          <cell r="BN356">
            <v>42034</v>
          </cell>
          <cell r="BO356" t="str">
            <v>08/01/2015 HT - Note attached to the CCN email that went out to Network that was sent in and authorised by the BA</v>
          </cell>
          <cell r="BQ356"/>
          <cell r="BS356"/>
          <cell r="BU356"/>
          <cell r="BW356"/>
          <cell r="BX356"/>
          <cell r="BZ356"/>
          <cell r="CA356"/>
          <cell r="CB356"/>
          <cell r="CC356"/>
          <cell r="CD356"/>
          <cell r="CE356"/>
          <cell r="CF356"/>
          <cell r="CG356" t="b">
            <v>0</v>
          </cell>
          <cell r="CH356"/>
          <cell r="CJ356" t="b">
            <v>0</v>
          </cell>
          <cell r="CK356" t="b">
            <v>0</v>
          </cell>
          <cell r="CL356" t="b">
            <v>0</v>
          </cell>
          <cell r="CM356"/>
          <cell r="CO356"/>
          <cell r="CP356"/>
          <cell r="CQ356" t="b">
            <v>0</v>
          </cell>
          <cell r="CR356" t="b">
            <v>0</v>
          </cell>
          <cell r="CS356"/>
          <cell r="CT356"/>
          <cell r="CU356"/>
          <cell r="CV356"/>
          <cell r="CW356"/>
          <cell r="CX356" t="b">
            <v>0</v>
          </cell>
          <cell r="CY356" t="b">
            <v>0</v>
          </cell>
          <cell r="CZ356" t="b">
            <v>0</v>
          </cell>
          <cell r="DA356" t="b">
            <v>0</v>
          </cell>
          <cell r="DB356"/>
          <cell r="DC356"/>
          <cell r="DD356"/>
          <cell r="DE356" t="b">
            <v>0</v>
          </cell>
          <cell r="DF356" t="b">
            <v>0</v>
          </cell>
        </row>
        <row r="357">
          <cell r="A357" t="str">
            <v>COR3362</v>
          </cell>
          <cell r="B357" t="str">
            <v>Meter Remove Date Report for GSR Team</v>
          </cell>
          <cell r="C357" t="str">
            <v>99. Change Cancelled</v>
          </cell>
          <cell r="D357">
            <v>42473</v>
          </cell>
          <cell r="E357" t="str">
            <v>CO-RCVD 21/03/2014
EQ-SENT 03/04/2014
BE-RCVD 11/04/2014
BE-PROD 11/042014
BE-SENT 23/04/2014
CA-RCVD 28/04/2014
SN-PROD 28/04/2014
SN-SENT 20/05/2014
PD-PROD 20/05/2014
PD-SENT 27/05/2015
PD-CLSD 13/04/2016</v>
          </cell>
          <cell r="F357" t="str">
            <v xml:space="preserve">We are aware that the GSR report that we request via DN-Link references the date that the shipper submits the meter removal notification, not the actual date of meter removal. In order to ensure we have a complete picture as to the MPRNs falling into the </v>
          </cell>
          <cell r="G357" t="b">
            <v>0</v>
          </cell>
          <cell r="H357"/>
          <cell r="I357">
            <v>41719</v>
          </cell>
          <cell r="J357">
            <v>41732</v>
          </cell>
          <cell r="L357" t="b">
            <v>0</v>
          </cell>
          <cell r="M357" t="str">
            <v>NNW</v>
          </cell>
          <cell r="N357" t="str">
            <v>NGD</v>
          </cell>
          <cell r="O357" t="str">
            <v>Ruth Cresswell</v>
          </cell>
          <cell r="P357" t="str">
            <v>Alan Raper</v>
          </cell>
          <cell r="Q357" t="str">
            <v>ICAF Meeting 26/03/14</v>
          </cell>
          <cell r="R357" t="str">
            <v>Caroline Watson</v>
          </cell>
          <cell r="S357" t="str">
            <v>Lorraine Cave</v>
          </cell>
          <cell r="T357" t="str">
            <v>CO</v>
          </cell>
          <cell r="U357" t="str">
            <v>CLOSED</v>
          </cell>
          <cell r="V357" t="b">
            <v>1</v>
          </cell>
          <cell r="X357" t="str">
            <v>Rachel Addison</v>
          </cell>
          <cell r="Y357">
            <v>41732</v>
          </cell>
          <cell r="Z357">
            <v>41732</v>
          </cell>
          <cell r="AB357">
            <v>41732</v>
          </cell>
          <cell r="AD357"/>
          <cell r="AE357">
            <v>41823</v>
          </cell>
          <cell r="AF357" t="str">
            <v>SENT</v>
          </cell>
          <cell r="AG357">
            <v>41732</v>
          </cell>
          <cell r="AH357">
            <v>41740</v>
          </cell>
          <cell r="AI357">
            <v>41753</v>
          </cell>
          <cell r="AJ357">
            <v>41752</v>
          </cell>
          <cell r="AK357">
            <v>41752</v>
          </cell>
          <cell r="AM357">
            <v>41752</v>
          </cell>
          <cell r="AN357" t="str">
            <v>Pre Sanction Review Meeting 22/04/14</v>
          </cell>
          <cell r="AO357">
            <v>41843</v>
          </cell>
          <cell r="AP357">
            <v>3235</v>
          </cell>
          <cell r="AR357"/>
          <cell r="AS357" t="str">
            <v>SENT</v>
          </cell>
          <cell r="AT357">
            <v>41752</v>
          </cell>
          <cell r="AU357">
            <v>41757</v>
          </cell>
          <cell r="AV357">
            <v>41771</v>
          </cell>
          <cell r="AW357">
            <v>41767</v>
          </cell>
          <cell r="AX357">
            <v>41779</v>
          </cell>
          <cell r="AZ357"/>
          <cell r="BA357">
            <v>41779</v>
          </cell>
          <cell r="BB357" t="str">
            <v>17 days</v>
          </cell>
          <cell r="BC357" t="str">
            <v>SENT</v>
          </cell>
          <cell r="BD357">
            <v>41779</v>
          </cell>
          <cell r="BE357" t="b">
            <v>0</v>
          </cell>
          <cell r="BF357">
            <v>5</v>
          </cell>
          <cell r="BK357">
            <v>42151</v>
          </cell>
          <cell r="BL357">
            <v>42179</v>
          </cell>
          <cell r="BM357" t="str">
            <v>CLSD</v>
          </cell>
          <cell r="BN357">
            <v>42473</v>
          </cell>
          <cell r="BO357" t="str">
            <v>13/04/16: Cm I have now closed this down as email between Dave Turpin , Rachel Addison and Lorraine Cave on 21/01/2016 states to close this down without the approval of the CCN from the networks. This with no charge. I have filed this email on the configu</v>
          </cell>
          <cell r="BQ357"/>
          <cell r="BS357"/>
          <cell r="BU357"/>
          <cell r="BW357"/>
          <cell r="BX357"/>
          <cell r="BZ357"/>
          <cell r="CA357"/>
          <cell r="CB357"/>
          <cell r="CC357"/>
          <cell r="CD357"/>
          <cell r="CE357"/>
          <cell r="CF357"/>
          <cell r="CG357" t="b">
            <v>0</v>
          </cell>
          <cell r="CH357"/>
          <cell r="CJ357" t="b">
            <v>0</v>
          </cell>
          <cell r="CK357" t="b">
            <v>0</v>
          </cell>
          <cell r="CL357" t="b">
            <v>0</v>
          </cell>
          <cell r="CM357"/>
          <cell r="CO357"/>
          <cell r="CP357"/>
          <cell r="CQ357" t="b">
            <v>0</v>
          </cell>
          <cell r="CR357" t="b">
            <v>0</v>
          </cell>
          <cell r="CS357"/>
          <cell r="CT357"/>
          <cell r="CU357"/>
          <cell r="CV357"/>
          <cell r="CW357"/>
          <cell r="CX357" t="b">
            <v>0</v>
          </cell>
          <cell r="CY357" t="b">
            <v>0</v>
          </cell>
          <cell r="CZ357" t="b">
            <v>0</v>
          </cell>
          <cell r="DA357" t="b">
            <v>0</v>
          </cell>
          <cell r="DB357"/>
          <cell r="DC357"/>
          <cell r="DD357"/>
          <cell r="DE357" t="b">
            <v>0</v>
          </cell>
          <cell r="DF357" t="b">
            <v>0</v>
          </cell>
        </row>
        <row r="358">
          <cell r="A358" t="str">
            <v>COR1251</v>
          </cell>
          <cell r="B358" t="str">
            <v xml:space="preserve">RPA Messages Redevelopment </v>
          </cell>
          <cell r="C358" t="str">
            <v>99. Change Cancelled</v>
          </cell>
          <cell r="D358">
            <v>42474</v>
          </cell>
          <cell r="E358" t="str">
            <v xml:space="preserve">CO RCVD 26/06/2008,EQ PNDG 02/07/2008,EQ PROD 02/07/2008,EQ SENT 10/10/2008,BE PROD 02/04/2009,BE SENT 07/04/2009,CA RCVD 21/12/2009,SN PNDG 21/12/2009,SN PROD 21/12/2009,SN SENT 20/01/2010,PD PROD 20/01/2010,PD IMPD 08/05/2010,EQ SENT 10/10/2008,PD IMPD </v>
          </cell>
          <cell r="F358" t="str">
            <v>Update existing RPA messages to be logical &amp; exclusively a warning or rejection.</v>
          </cell>
          <cell r="G358" t="b">
            <v>0</v>
          </cell>
          <cell r="H358"/>
          <cell r="I358">
            <v>39625</v>
          </cell>
          <cell r="L358" t="b">
            <v>0</v>
          </cell>
          <cell r="M358" t="str">
            <v>ADN</v>
          </cell>
          <cell r="N358"/>
          <cell r="O358" t="str">
            <v>Joel Martin</v>
          </cell>
          <cell r="P358" t="str">
            <v>Lewis Plummer</v>
          </cell>
          <cell r="Q358" t="str">
            <v>Priotisation Meeting 02/07/08</v>
          </cell>
          <cell r="R358" t="str">
            <v>Linda Whitcroft</v>
          </cell>
          <cell r="S358" t="str">
            <v>Lorraine Cave</v>
          </cell>
          <cell r="T358" t="str">
            <v>CR (internal)</v>
          </cell>
          <cell r="U358" t="str">
            <v>CLOSED</v>
          </cell>
          <cell r="V358" t="b">
            <v>1</v>
          </cell>
          <cell r="X358"/>
          <cell r="Z358">
            <v>39731</v>
          </cell>
          <cell r="AA358">
            <v>39731</v>
          </cell>
          <cell r="AB358">
            <v>39731</v>
          </cell>
          <cell r="AD358"/>
          <cell r="AF358" t="str">
            <v>SENT</v>
          </cell>
          <cell r="AG358">
            <v>39731</v>
          </cell>
          <cell r="AH358">
            <v>39731</v>
          </cell>
          <cell r="AK358">
            <v>39994</v>
          </cell>
          <cell r="AL358">
            <v>39994</v>
          </cell>
          <cell r="AM358">
            <v>39910</v>
          </cell>
          <cell r="AN358" t="str">
            <v>XEC</v>
          </cell>
          <cell r="AO358">
            <v>40001</v>
          </cell>
          <cell r="AP358">
            <v>17.899999999999999</v>
          </cell>
          <cell r="AR358"/>
          <cell r="AS358" t="str">
            <v>SENT</v>
          </cell>
          <cell r="AT358">
            <v>39910</v>
          </cell>
          <cell r="AU358">
            <v>40168</v>
          </cell>
          <cell r="AV358">
            <v>40185</v>
          </cell>
          <cell r="AW358">
            <v>40185</v>
          </cell>
          <cell r="AX358">
            <v>40200</v>
          </cell>
          <cell r="AY358">
            <v>40200</v>
          </cell>
          <cell r="AZ358" t="str">
            <v>Lorraine Cave</v>
          </cell>
          <cell r="BA358">
            <v>40198</v>
          </cell>
          <cell r="BB358" t="str">
            <v>12 months</v>
          </cell>
          <cell r="BC358" t="str">
            <v>SENT</v>
          </cell>
          <cell r="BD358">
            <v>40198</v>
          </cell>
          <cell r="BE358" t="b">
            <v>0</v>
          </cell>
          <cell r="BF358">
            <v>3</v>
          </cell>
          <cell r="BG358">
            <v>40196</v>
          </cell>
          <cell r="BH358">
            <v>40306</v>
          </cell>
          <cell r="BI358">
            <v>40306</v>
          </cell>
          <cell r="BJ358">
            <v>42277</v>
          </cell>
          <cell r="BM358" t="str">
            <v>CLSD</v>
          </cell>
          <cell r="BN358">
            <v>40306</v>
          </cell>
          <cell r="BO358" t="str">
            <v>14/04/16: Email confirming from Finance (Mark Bignell) to now close down these 3 projects - COR1133, COR1251 and COR1483 can be closed.  I have the final spend as being £613,160.30.  There are no further invoices expected.
21/03/16: LC in planning meetin</v>
          </cell>
          <cell r="BQ358"/>
          <cell r="BS358"/>
          <cell r="BU358"/>
          <cell r="BW358"/>
          <cell r="BX358"/>
          <cell r="BZ358"/>
          <cell r="CA358"/>
          <cell r="CB358"/>
          <cell r="CC358"/>
          <cell r="CD358"/>
          <cell r="CE358"/>
          <cell r="CF358"/>
          <cell r="CG358" t="b">
            <v>0</v>
          </cell>
          <cell r="CH358"/>
          <cell r="CJ358" t="b">
            <v>0</v>
          </cell>
          <cell r="CK358" t="b">
            <v>0</v>
          </cell>
          <cell r="CL358" t="b">
            <v>0</v>
          </cell>
          <cell r="CM358"/>
          <cell r="CO358"/>
          <cell r="CP358"/>
          <cell r="CQ358" t="b">
            <v>0</v>
          </cell>
          <cell r="CR358" t="b">
            <v>0</v>
          </cell>
          <cell r="CS358"/>
          <cell r="CT358"/>
          <cell r="CU358"/>
          <cell r="CV358"/>
          <cell r="CW358"/>
          <cell r="CX358" t="b">
            <v>0</v>
          </cell>
          <cell r="CY358" t="b">
            <v>0</v>
          </cell>
          <cell r="CZ358" t="b">
            <v>0</v>
          </cell>
          <cell r="DA358" t="b">
            <v>0</v>
          </cell>
          <cell r="DB358"/>
          <cell r="DC358"/>
          <cell r="DD358"/>
          <cell r="DE358" t="b">
            <v>0</v>
          </cell>
          <cell r="DF358" t="b">
            <v>0</v>
          </cell>
        </row>
        <row r="359">
          <cell r="A359" t="str">
            <v>COR1483</v>
          </cell>
          <cell r="B359" t="str">
            <v>PRN Generated from Late DM Reads</v>
          </cell>
          <cell r="C359" t="str">
            <v>99. Change Cancelled</v>
          </cell>
          <cell r="D359">
            <v>42474</v>
          </cell>
          <cell r="E359" t="str">
            <v>CO RCVD 27/01/2009,EQ PNDG 28/01/2009,BE PNDG 09/04/2009,BE PROD 09/04/2009,BE SENT 09/04/2009,CA RCVD 21/12/2009,SN PNDG 21/12/2009,SN PROD 21/12/2009,SN SENT 20/01/2010,PD PROD 20/01/2010,PD IMPD 08/05/2010,EQ PNDG 28/01/2009,PD IMPD 08/05/2010</v>
          </cell>
          <cell r="F359" t="str">
            <v>This is a database change that has been identified via work carried out on an internal Business Improvement raised under COR0293.</v>
          </cell>
          <cell r="G359" t="b">
            <v>0</v>
          </cell>
          <cell r="H359"/>
          <cell r="I359">
            <v>39840</v>
          </cell>
          <cell r="J359">
            <v>39903</v>
          </cell>
          <cell r="L359" t="b">
            <v>0</v>
          </cell>
          <cell r="M359"/>
          <cell r="N359"/>
          <cell r="O359"/>
          <cell r="P359" t="str">
            <v>Sharon Cox</v>
          </cell>
          <cell r="Q359" t="str">
            <v>Workload Meeting 28/01/09</v>
          </cell>
          <cell r="R359" t="str">
            <v>Tricia Moody</v>
          </cell>
          <cell r="S359" t="str">
            <v>Lorraine Cave</v>
          </cell>
          <cell r="T359" t="str">
            <v>CR (internal)</v>
          </cell>
          <cell r="U359" t="str">
            <v>CLOSED</v>
          </cell>
          <cell r="V359" t="b">
            <v>0</v>
          </cell>
          <cell r="X359"/>
          <cell r="Y359">
            <v>39899</v>
          </cell>
          <cell r="AD359"/>
          <cell r="AF359" t="str">
            <v>PNDG</v>
          </cell>
          <cell r="AG359">
            <v>39841</v>
          </cell>
          <cell r="AI359">
            <v>39912</v>
          </cell>
          <cell r="AJ359">
            <v>39912</v>
          </cell>
          <cell r="AK359">
            <v>39912</v>
          </cell>
          <cell r="AL359">
            <v>39912</v>
          </cell>
          <cell r="AM359">
            <v>39912</v>
          </cell>
          <cell r="AN359"/>
          <cell r="AO359">
            <v>40003</v>
          </cell>
          <cell r="AR359"/>
          <cell r="AS359" t="str">
            <v>SENT</v>
          </cell>
          <cell r="AT359">
            <v>39912</v>
          </cell>
          <cell r="AU359">
            <v>40168</v>
          </cell>
          <cell r="AV359">
            <v>40185</v>
          </cell>
          <cell r="AW359">
            <v>40185</v>
          </cell>
          <cell r="AX359">
            <v>40200</v>
          </cell>
          <cell r="AY359">
            <v>40200</v>
          </cell>
          <cell r="AZ359" t="str">
            <v>Lorraine Cave</v>
          </cell>
          <cell r="BA359">
            <v>40198</v>
          </cell>
          <cell r="BB359" t="str">
            <v>12 months</v>
          </cell>
          <cell r="BC359" t="str">
            <v>SENT</v>
          </cell>
          <cell r="BD359">
            <v>40198</v>
          </cell>
          <cell r="BE359" t="b">
            <v>0</v>
          </cell>
          <cell r="BF359">
            <v>6</v>
          </cell>
          <cell r="BG359">
            <v>40155</v>
          </cell>
          <cell r="BH359">
            <v>40306</v>
          </cell>
          <cell r="BI359">
            <v>40306</v>
          </cell>
          <cell r="BJ359">
            <v>42277</v>
          </cell>
          <cell r="BM359" t="str">
            <v>CLSD</v>
          </cell>
          <cell r="BN359">
            <v>40306</v>
          </cell>
          <cell r="BO359" t="str">
            <v>14/04/16: Email confirming from Finance (Mark Bignell) to now close down these 3 projects - COR1133, COR1251 and COR1483 can be closed.  I have the final spend as being £613,160.30.  There are no further invoices expected.
21/3/16: LC in planning meeting</v>
          </cell>
          <cell r="BQ359"/>
          <cell r="BS359"/>
          <cell r="BU359"/>
          <cell r="BW359"/>
          <cell r="BX359"/>
          <cell r="BZ359"/>
          <cell r="CA359"/>
          <cell r="CB359"/>
          <cell r="CC359"/>
          <cell r="CD359"/>
          <cell r="CE359"/>
          <cell r="CF359"/>
          <cell r="CG359" t="b">
            <v>0</v>
          </cell>
          <cell r="CH359"/>
          <cell r="CJ359" t="b">
            <v>0</v>
          </cell>
          <cell r="CK359" t="b">
            <v>0</v>
          </cell>
          <cell r="CL359" t="b">
            <v>0</v>
          </cell>
          <cell r="CM359"/>
          <cell r="CO359"/>
          <cell r="CP359"/>
          <cell r="CQ359" t="b">
            <v>0</v>
          </cell>
          <cell r="CR359" t="b">
            <v>0</v>
          </cell>
          <cell r="CS359"/>
          <cell r="CT359"/>
          <cell r="CU359"/>
          <cell r="CV359"/>
          <cell r="CW359"/>
          <cell r="CX359" t="b">
            <v>0</v>
          </cell>
          <cell r="CY359" t="b">
            <v>0</v>
          </cell>
          <cell r="CZ359" t="b">
            <v>0</v>
          </cell>
          <cell r="DA359" t="b">
            <v>0</v>
          </cell>
          <cell r="DB359"/>
          <cell r="DC359"/>
          <cell r="DD359"/>
          <cell r="DE359" t="b">
            <v>0</v>
          </cell>
          <cell r="DF359" t="b">
            <v>0</v>
          </cell>
        </row>
        <row r="360">
          <cell r="A360" t="str">
            <v>COR3288</v>
          </cell>
          <cell r="B360" t="str">
            <v>UNC MOD 431 - Portfolio Reconciliation – Supplier Data Set</v>
          </cell>
          <cell r="C360" t="str">
            <v>100. Change Completed</v>
          </cell>
          <cell r="D360">
            <v>42387</v>
          </cell>
          <cell r="E360" t="str">
            <v>CO-RCVD 31/12/2013
EQ- PROD 14/01/2014
EQ-SENT 31/01/2014
BE-RCVD 05/02/2014
BE-PROD 05/02/2014
BE-SENT 21/05/2014
CA-RCVD 27/05/2014
SN-PROD 27/05/2014
SN-SENT 05/06/2014
PD-PROD 05/06/2014
PD-SENT 23/12/2015
PD-CLSD 18/01 2016</v>
          </cell>
          <cell r="F360" t="str">
            <v>This COR relates to UNC Modification 431 which, if implemented by Ofgem, would require a solution to be in place for 1st May 2014.</v>
          </cell>
          <cell r="G360" t="b">
            <v>0</v>
          </cell>
          <cell r="H360" t="str">
            <v>Mod 431</v>
          </cell>
          <cell r="I360">
            <v>41639</v>
          </cell>
          <cell r="J360">
            <v>41653</v>
          </cell>
          <cell r="K360">
            <v>41760</v>
          </cell>
          <cell r="L360" t="b">
            <v>1</v>
          </cell>
          <cell r="M360" t="str">
            <v>ADN</v>
          </cell>
          <cell r="N360"/>
          <cell r="O360" t="str">
            <v>Joel Martin / Colin Thomson</v>
          </cell>
          <cell r="P360" t="str">
            <v>Joel  Martin</v>
          </cell>
          <cell r="Q360" t="str">
            <v>ICAF Meeting 08/01/14</v>
          </cell>
          <cell r="R360" t="str">
            <v>Dave Addison</v>
          </cell>
          <cell r="S360" t="str">
            <v>Andy Simpson</v>
          </cell>
          <cell r="T360" t="str">
            <v>CO</v>
          </cell>
          <cell r="U360" t="str">
            <v>COMPLETE</v>
          </cell>
          <cell r="V360" t="b">
            <v>1</v>
          </cell>
          <cell r="W360">
            <v>42387</v>
          </cell>
          <cell r="X360" t="str">
            <v>Christina McArthur</v>
          </cell>
          <cell r="Y360">
            <v>41653</v>
          </cell>
          <cell r="Z360">
            <v>41670</v>
          </cell>
          <cell r="AB360">
            <v>41670</v>
          </cell>
          <cell r="AD360"/>
          <cell r="AF360" t="str">
            <v>SENT</v>
          </cell>
          <cell r="AG360">
            <v>41670</v>
          </cell>
          <cell r="AH360">
            <v>41675</v>
          </cell>
          <cell r="AI360">
            <v>41688</v>
          </cell>
          <cell r="AJ360">
            <v>41688</v>
          </cell>
          <cell r="AK360">
            <v>41787</v>
          </cell>
          <cell r="AM360">
            <v>41780</v>
          </cell>
          <cell r="AN360" t="str">
            <v>Pre Sanction Meeting 20/05/14</v>
          </cell>
          <cell r="AP360">
            <v>1405</v>
          </cell>
          <cell r="AR360"/>
          <cell r="AS360" t="str">
            <v>SENT</v>
          </cell>
          <cell r="AT360">
            <v>41780</v>
          </cell>
          <cell r="AU360">
            <v>41786</v>
          </cell>
          <cell r="AV360">
            <v>41799</v>
          </cell>
          <cell r="AW360">
            <v>41795</v>
          </cell>
          <cell r="AZ360"/>
          <cell r="BB360"/>
          <cell r="BC360" t="str">
            <v>SENT</v>
          </cell>
          <cell r="BD360">
            <v>41795</v>
          </cell>
          <cell r="BE360" t="b">
            <v>0</v>
          </cell>
          <cell r="BF360">
            <v>3</v>
          </cell>
          <cell r="BH360">
            <v>42185</v>
          </cell>
          <cell r="BI360">
            <v>42185</v>
          </cell>
          <cell r="BJ360">
            <v>42277</v>
          </cell>
          <cell r="BK360">
            <v>42361</v>
          </cell>
          <cell r="BL360">
            <v>42394</v>
          </cell>
          <cell r="BM360" t="str">
            <v>CLSD</v>
          </cell>
          <cell r="BN360">
            <v>42387</v>
          </cell>
          <cell r="BO360" t="str">
            <v>27/01/16: Update from Planning Meeting, 26/01/16 - Tahera Choudhury to produce LLR, should get it by the end of Feb. 
20/01/16: CM CCN sent to AS and asked for the  Lessons learnt.
18/01/16: DC Approved CCN received today and put into config Library.  Ema</v>
          </cell>
          <cell r="BQ360"/>
          <cell r="BS360"/>
          <cell r="BU360"/>
          <cell r="BW360"/>
          <cell r="BX360"/>
          <cell r="BZ360"/>
          <cell r="CA360"/>
          <cell r="CB360"/>
          <cell r="CC360"/>
          <cell r="CD360"/>
          <cell r="CE360"/>
          <cell r="CF360"/>
          <cell r="CG360" t="b">
            <v>0</v>
          </cell>
          <cell r="CH360"/>
          <cell r="CJ360" t="b">
            <v>0</v>
          </cell>
          <cell r="CK360" t="b">
            <v>0</v>
          </cell>
          <cell r="CL360" t="b">
            <v>0</v>
          </cell>
          <cell r="CM360"/>
          <cell r="CO360"/>
          <cell r="CP360"/>
          <cell r="CQ360" t="b">
            <v>0</v>
          </cell>
          <cell r="CR360" t="b">
            <v>0</v>
          </cell>
          <cell r="CS360"/>
          <cell r="CT360"/>
          <cell r="CU360"/>
          <cell r="CV360"/>
          <cell r="CW360"/>
          <cell r="CX360" t="b">
            <v>0</v>
          </cell>
          <cell r="CY360" t="b">
            <v>0</v>
          </cell>
          <cell r="CZ360" t="b">
            <v>0</v>
          </cell>
          <cell r="DA360" t="b">
            <v>0</v>
          </cell>
          <cell r="DB360"/>
          <cell r="DC360"/>
          <cell r="DD360"/>
          <cell r="DE360" t="b">
            <v>0</v>
          </cell>
          <cell r="DF360" t="b">
            <v>0</v>
          </cell>
        </row>
        <row r="361">
          <cell r="A361" t="str">
            <v>COR2457</v>
          </cell>
          <cell r="B361" t="str">
            <v>Development of Procedures to Cover the Claims Process Introduced by the Implementation-of Mod 429</v>
          </cell>
          <cell r="C361" t="str">
            <v>100. Change Completed</v>
          </cell>
          <cell r="D361">
            <v>41921</v>
          </cell>
          <cell r="E361" t="str">
            <v xml:space="preserve">CO-RCVD 11/09/2013
EQ-PROD 24/09/2013
EQ-SENT 08/10/2013
BE-RCVD 14/02/2014
BE-PNDG 14/02/2014
BE-PROD 14/02/2014
BE-SENT 19/02/2014
CA-RCVD 06/03/2014
SN-PROD 06/03/2014
SN-SENT 13/03/2014
PD-PROD 13/03/2014
PD-IMPD 01/04/2014
PD-SENT 06/10/2014
PD-CLSD </v>
          </cell>
          <cell r="F361" t="str">
            <v>Modification Proposal has been approved.
The proposal as it stands is very much a basic proposal that permits the processing of shipper claimed adjustments out with the current Code Cut-off Date. However the proposal as it strands contains little in the w</v>
          </cell>
          <cell r="G361" t="b">
            <v>1</v>
          </cell>
          <cell r="H361" t="str">
            <v>Mod 429</v>
          </cell>
          <cell r="I361">
            <v>41528</v>
          </cell>
          <cell r="J361">
            <v>41541</v>
          </cell>
          <cell r="K361">
            <v>41730</v>
          </cell>
          <cell r="L361" t="b">
            <v>1</v>
          </cell>
          <cell r="M361" t="str">
            <v>ALL</v>
          </cell>
          <cell r="N361"/>
          <cell r="O361" t="str">
            <v>Ruth Thomas</v>
          </cell>
          <cell r="P361" t="str">
            <v>Alan Raper</v>
          </cell>
          <cell r="Q361" t="str">
            <v>CMSG Meeting 11/09/13</v>
          </cell>
          <cell r="R361" t="str">
            <v>Dean Johnson</v>
          </cell>
          <cell r="S361" t="str">
            <v>Lorraine Cave</v>
          </cell>
          <cell r="T361" t="str">
            <v>CO</v>
          </cell>
          <cell r="U361" t="str">
            <v>COMPLETE</v>
          </cell>
          <cell r="V361" t="b">
            <v>1</v>
          </cell>
          <cell r="W361">
            <v>41921</v>
          </cell>
          <cell r="X361" t="str">
            <v>Nita Patel</v>
          </cell>
          <cell r="Y361">
            <v>41541</v>
          </cell>
          <cell r="Z361">
            <v>41555</v>
          </cell>
          <cell r="AB361">
            <v>41555</v>
          </cell>
          <cell r="AD361" t="str">
            <v>£0</v>
          </cell>
          <cell r="AE361">
            <v>41647</v>
          </cell>
          <cell r="AF361" t="str">
            <v>SENT</v>
          </cell>
          <cell r="AG361">
            <v>41555</v>
          </cell>
          <cell r="AH361">
            <v>41684</v>
          </cell>
          <cell r="AI361">
            <v>41698</v>
          </cell>
          <cell r="AJ361">
            <v>41689</v>
          </cell>
          <cell r="AL361">
            <v>41689</v>
          </cell>
          <cell r="AM361">
            <v>41689</v>
          </cell>
          <cell r="AN361" t="str">
            <v>Pre Sanction Meeting 18/02/14</v>
          </cell>
          <cell r="AP361">
            <v>4420</v>
          </cell>
          <cell r="AR361"/>
          <cell r="AS361" t="str">
            <v>SENT</v>
          </cell>
          <cell r="AT361">
            <v>41689</v>
          </cell>
          <cell r="AU361">
            <v>41704</v>
          </cell>
          <cell r="AV361">
            <v>41718</v>
          </cell>
          <cell r="AZ361"/>
          <cell r="BB361"/>
          <cell r="BC361" t="str">
            <v>SENT</v>
          </cell>
          <cell r="BD361">
            <v>41711</v>
          </cell>
          <cell r="BE361" t="b">
            <v>0</v>
          </cell>
          <cell r="BF361">
            <v>4</v>
          </cell>
          <cell r="BH361">
            <v>41729</v>
          </cell>
          <cell r="BI361">
            <v>41729</v>
          </cell>
          <cell r="BK361">
            <v>41918</v>
          </cell>
          <cell r="BL361">
            <v>41943</v>
          </cell>
          <cell r="BM361" t="str">
            <v>CLSD</v>
          </cell>
          <cell r="BN361">
            <v>41921</v>
          </cell>
          <cell r="BO361" t="str">
            <v xml:space="preserve">
09/10/14 KB - Approval to close provided at the CMSG meeting on 09/10/14.  Refer to CMSG meeting minutes. 
12/08/14 KB - Update on CCN provided by Sue - We cannot issue the CCN until all time has been put into MySap and I am still awaiting time to be inp</v>
          </cell>
          <cell r="BQ361"/>
          <cell r="BS361"/>
          <cell r="BU361"/>
          <cell r="BW361"/>
          <cell r="BX361"/>
          <cell r="BZ361"/>
          <cell r="CA361"/>
          <cell r="CB361"/>
          <cell r="CC361"/>
          <cell r="CD361"/>
          <cell r="CE361"/>
          <cell r="CF361"/>
          <cell r="CG361" t="b">
            <v>0</v>
          </cell>
          <cell r="CH361"/>
          <cell r="CJ361" t="b">
            <v>0</v>
          </cell>
          <cell r="CK361" t="b">
            <v>0</v>
          </cell>
          <cell r="CL361" t="b">
            <v>0</v>
          </cell>
          <cell r="CM361"/>
          <cell r="CO361"/>
          <cell r="CP361"/>
          <cell r="CQ361" t="b">
            <v>0</v>
          </cell>
          <cell r="CR361" t="b">
            <v>0</v>
          </cell>
          <cell r="CS361"/>
          <cell r="CT361"/>
          <cell r="CU361"/>
          <cell r="CV361"/>
          <cell r="CW361"/>
          <cell r="CX361" t="b">
            <v>0</v>
          </cell>
          <cell r="CY361" t="b">
            <v>0</v>
          </cell>
          <cell r="CZ361" t="b">
            <v>0</v>
          </cell>
          <cell r="DA361" t="b">
            <v>0</v>
          </cell>
          <cell r="DB361"/>
          <cell r="DC361"/>
          <cell r="DD361"/>
          <cell r="DE361" t="b">
            <v>0</v>
          </cell>
          <cell r="DF361" t="b">
            <v>0</v>
          </cell>
        </row>
        <row r="362">
          <cell r="A362" t="str">
            <v>COR2859</v>
          </cell>
          <cell r="B362" t="str">
            <v>Evaluation of the Addition of the GB Country Prefix to all NWO  VAT Numbers for Invoicing</v>
          </cell>
          <cell r="C362" t="str">
            <v>99. Change Cancelled</v>
          </cell>
          <cell r="D362">
            <v>41773</v>
          </cell>
          <cell r="E362" t="str">
            <v>CO-RCVD 23/09/2013
EQ-PROD 07/10/2013
EQ-SENT 22/10/2013
EQ-CLSD 14/05/2014</v>
          </cell>
          <cell r="F362" t="str">
            <v>Currently Xoserve issue invoices on behalf of Networks to fulfill the UNC / ASA invoicing obligations. Following an internal audit and recent complaints from Shippers, it has been identified that invoices being issued to companies external to the UK shoul</v>
          </cell>
          <cell r="G362" t="b">
            <v>1</v>
          </cell>
          <cell r="H362"/>
          <cell r="I362">
            <v>41540</v>
          </cell>
          <cell r="J362">
            <v>41551</v>
          </cell>
          <cell r="L362" t="b">
            <v>0</v>
          </cell>
          <cell r="M362"/>
          <cell r="N362"/>
          <cell r="O362"/>
          <cell r="P362" t="str">
            <v>Dean Johnson</v>
          </cell>
          <cell r="Q362" t="str">
            <v>Communications between Andy Simpson &amp; Max Pemberton (obo Lorraine Cave)</v>
          </cell>
          <cell r="R362"/>
          <cell r="S362" t="str">
            <v>Andy Simpson</v>
          </cell>
          <cell r="T362" t="str">
            <v>CR (internal)</v>
          </cell>
          <cell r="U362" t="str">
            <v>CLOSED</v>
          </cell>
          <cell r="V362" t="b">
            <v>0</v>
          </cell>
          <cell r="X362" t="str">
            <v>Debi Jones</v>
          </cell>
          <cell r="Y362">
            <v>41551</v>
          </cell>
          <cell r="Z362">
            <v>41568</v>
          </cell>
          <cell r="AB362">
            <v>41568</v>
          </cell>
          <cell r="AD362"/>
          <cell r="AF362" t="str">
            <v>CLSD</v>
          </cell>
          <cell r="AG362">
            <v>41773</v>
          </cell>
          <cell r="AN362"/>
          <cell r="AR362"/>
          <cell r="AS362"/>
          <cell r="AZ362"/>
          <cell r="BB362"/>
          <cell r="BC362"/>
          <cell r="BE362" t="b">
            <v>0</v>
          </cell>
          <cell r="BF362">
            <v>6</v>
          </cell>
          <cell r="BH362">
            <v>41645</v>
          </cell>
          <cell r="BM362"/>
          <cell r="BO362" t="str">
            <v>14/05/14 KB Email received from Debi Jones confirming closure as this is part of the UKLP.  Approved by Jane Rocky.  
31/03/14 KB - Update provided verbally by Debi Jones.  This CO may close down as incorporated as part of the UK Link Programme. Await for</v>
          </cell>
          <cell r="BQ362"/>
          <cell r="BS362"/>
          <cell r="BU362"/>
          <cell r="BW362"/>
          <cell r="BX362"/>
          <cell r="BZ362"/>
          <cell r="CA362"/>
          <cell r="CB362"/>
          <cell r="CC362"/>
          <cell r="CD362"/>
          <cell r="CE362"/>
          <cell r="CF362"/>
          <cell r="CG362" t="b">
            <v>0</v>
          </cell>
          <cell r="CH362"/>
          <cell r="CJ362" t="b">
            <v>0</v>
          </cell>
          <cell r="CK362" t="b">
            <v>0</v>
          </cell>
          <cell r="CL362" t="b">
            <v>0</v>
          </cell>
          <cell r="CM362"/>
          <cell r="CO362"/>
          <cell r="CP362"/>
          <cell r="CQ362" t="b">
            <v>0</v>
          </cell>
          <cell r="CR362" t="b">
            <v>0</v>
          </cell>
          <cell r="CS362"/>
          <cell r="CT362"/>
          <cell r="CU362"/>
          <cell r="CV362"/>
          <cell r="CW362"/>
          <cell r="CX362" t="b">
            <v>0</v>
          </cell>
          <cell r="CY362" t="b">
            <v>0</v>
          </cell>
          <cell r="CZ362" t="b">
            <v>0</v>
          </cell>
          <cell r="DA362" t="b">
            <v>0</v>
          </cell>
          <cell r="DB362"/>
          <cell r="DC362"/>
          <cell r="DD362"/>
          <cell r="DE362" t="b">
            <v>0</v>
          </cell>
          <cell r="DF362" t="b">
            <v>0</v>
          </cell>
        </row>
        <row r="363">
          <cell r="A363" t="str">
            <v>2831.3</v>
          </cell>
          <cell r="B363" t="str">
            <v>COR2831.3 - Acting as a Smart Metering Nominated Agent on behalf of a GTs</v>
          </cell>
          <cell r="C363" t="str">
            <v>99. Change Cancelled</v>
          </cell>
          <cell r="D363">
            <v>41605</v>
          </cell>
          <cell r="E363" t="str">
            <v>CO-RCVD 27/11/2013
Moved from PD-HOLD to 2.1 - Start-Up Approach In Progress 08/11/17 12. Closedown Documents in progress
99. Change Cancelled</v>
          </cell>
          <cell r="F363" t="str">
            <v>The estimate is required to determine the viability of Xoserve acting as a Network Appointed Agent on behalf of the GT for both critical and non-critical messages.</v>
          </cell>
          <cell r="G363" t="b">
            <v>0</v>
          </cell>
          <cell r="H363"/>
          <cell r="I363">
            <v>41563</v>
          </cell>
          <cell r="K363">
            <v>36558</v>
          </cell>
          <cell r="L363" t="b">
            <v>0</v>
          </cell>
          <cell r="M363" t="str">
            <v>ALL</v>
          </cell>
          <cell r="N363"/>
          <cell r="O363" t="str">
            <v>Joel Martin</v>
          </cell>
          <cell r="P363" t="str">
            <v>Joanna Ferguson</v>
          </cell>
          <cell r="Q363" t="str">
            <v>CMSG Meeting 09/10/13 &amp; asigned to LCh per email dated 16/10/13.</v>
          </cell>
          <cell r="R363" t="str">
            <v>Steve Nunnington</v>
          </cell>
          <cell r="S363" t="str">
            <v>Helen Pardoe</v>
          </cell>
          <cell r="T363" t="str">
            <v>CP</v>
          </cell>
          <cell r="U363" t="str">
            <v>CLOSED</v>
          </cell>
          <cell r="V363" t="b">
            <v>1</v>
          </cell>
          <cell r="W363">
            <v>43066</v>
          </cell>
          <cell r="X363" t="str">
            <v>TBC</v>
          </cell>
          <cell r="AD363"/>
          <cell r="AF363"/>
          <cell r="AN363"/>
          <cell r="AR363"/>
          <cell r="AS363"/>
          <cell r="AZ363"/>
          <cell r="BB363"/>
          <cell r="BC363"/>
          <cell r="BE363" t="b">
            <v>0</v>
          </cell>
          <cell r="BF363">
            <v>42</v>
          </cell>
          <cell r="BH363">
            <v>36558</v>
          </cell>
          <cell r="BM363"/>
          <cell r="BO363" t="str">
            <v>27/12/17 DC email from Amjad with confirmation from John Follows that this change can be cancelled.
15/11/2017 DC RP discussed with MR today that this change is complete but awaiting Closedown docs.
06/09/17 DC planning meeting update - still no change.
1</v>
          </cell>
          <cell r="BQ363"/>
          <cell r="BS363"/>
          <cell r="BU363"/>
          <cell r="BW363"/>
          <cell r="BX363"/>
          <cell r="BZ363"/>
          <cell r="CA363" t="str">
            <v>T &amp; SS</v>
          </cell>
          <cell r="CB363"/>
          <cell r="CC363" t="str">
            <v>Project Delivery</v>
          </cell>
          <cell r="CD363" t="str">
            <v>Other</v>
          </cell>
          <cell r="CE363" t="str">
            <v>Other</v>
          </cell>
          <cell r="CF363" t="str">
            <v>31-100days</v>
          </cell>
          <cell r="CG363" t="b">
            <v>0</v>
          </cell>
          <cell r="CH363"/>
          <cell r="CJ363" t="b">
            <v>0</v>
          </cell>
          <cell r="CK363" t="b">
            <v>0</v>
          </cell>
          <cell r="CL363" t="b">
            <v>0</v>
          </cell>
          <cell r="CM363"/>
          <cell r="CO363"/>
          <cell r="CP363"/>
          <cell r="CQ363" t="b">
            <v>0</v>
          </cell>
          <cell r="CR363" t="b">
            <v>0</v>
          </cell>
          <cell r="CS363"/>
          <cell r="CT363"/>
          <cell r="CU363"/>
          <cell r="CV363"/>
          <cell r="CW363"/>
          <cell r="CX363" t="b">
            <v>0</v>
          </cell>
          <cell r="CY363" t="b">
            <v>0</v>
          </cell>
          <cell r="CZ363" t="b">
            <v>0</v>
          </cell>
          <cell r="DA363" t="b">
            <v>0</v>
          </cell>
          <cell r="DB363"/>
          <cell r="DC363"/>
          <cell r="DD363"/>
          <cell r="DE363" t="b">
            <v>0</v>
          </cell>
          <cell r="DF363" t="b">
            <v>0</v>
          </cell>
        </row>
        <row r="364">
          <cell r="A364" t="str">
            <v>COR2879</v>
          </cell>
          <cell r="B364" t="str">
            <v>SPAA Market Domain Data Process</v>
          </cell>
          <cell r="C364" t="str">
            <v>99. Change Cancelled</v>
          </cell>
          <cell r="D364">
            <v>42836</v>
          </cell>
          <cell r="E364" t="str">
            <v>CO-RCVD 17/12/2012
EQ-PROD 24/12/2012
EQ-SENT 16/01/2013
BE-RCVD 17/01/2013
BE-PROD 17/01/2013
BE-PROD 31/01/2013
BE-SENT 08/03/2013
CA-RCVD 08/03/2013
SN-PNDG 08/03/2013
SN-PROD 08/03/2013
PD-CLSD 11/04/2017</v>
          </cell>
          <cell r="F364" t="str">
            <v>High Priority : Ensures Transporter compliance with Schedule 18 of SPAA agreement.</v>
          </cell>
          <cell r="G364" t="b">
            <v>0</v>
          </cell>
          <cell r="H364"/>
          <cell r="I364">
            <v>41260</v>
          </cell>
          <cell r="J364">
            <v>41276</v>
          </cell>
          <cell r="L364" t="b">
            <v>0</v>
          </cell>
          <cell r="M364" t="str">
            <v>ADN</v>
          </cell>
          <cell r="N364"/>
          <cell r="O364" t="str">
            <v>Joel Martin</v>
          </cell>
          <cell r="P364" t="str">
            <v>Joel Martin</v>
          </cell>
          <cell r="Q364"/>
          <cell r="R364"/>
          <cell r="S364" t="str">
            <v>Dave Addison</v>
          </cell>
          <cell r="T364" t="str">
            <v>CO</v>
          </cell>
          <cell r="U364" t="str">
            <v>CLOSED</v>
          </cell>
          <cell r="V364" t="b">
            <v>1</v>
          </cell>
          <cell r="X364"/>
          <cell r="Y364">
            <v>41267</v>
          </cell>
          <cell r="Z364">
            <v>41290</v>
          </cell>
          <cell r="AB364">
            <v>41290</v>
          </cell>
          <cell r="AC364">
            <v>0</v>
          </cell>
          <cell r="AD364" t="str">
            <v>6 weeks</v>
          </cell>
          <cell r="AE364">
            <v>41471</v>
          </cell>
          <cell r="AF364" t="str">
            <v>SENT</v>
          </cell>
          <cell r="AG364">
            <v>41290</v>
          </cell>
          <cell r="AH364">
            <v>41291</v>
          </cell>
          <cell r="AI364">
            <v>41305</v>
          </cell>
          <cell r="AJ364">
            <v>41305</v>
          </cell>
          <cell r="AK364">
            <v>41334</v>
          </cell>
          <cell r="AM364">
            <v>41341</v>
          </cell>
          <cell r="AN364" t="str">
            <v>Pre Sanction Meeting 05/03/2013</v>
          </cell>
          <cell r="AO364">
            <v>41430</v>
          </cell>
          <cell r="AR364"/>
          <cell r="AS364" t="str">
            <v>SENT</v>
          </cell>
          <cell r="AT364">
            <v>41341</v>
          </cell>
          <cell r="AU364">
            <v>41341</v>
          </cell>
          <cell r="AV364">
            <v>41355</v>
          </cell>
          <cell r="AZ364"/>
          <cell r="BB364"/>
          <cell r="BC364"/>
          <cell r="BE364" t="b">
            <v>0</v>
          </cell>
          <cell r="BF364">
            <v>3</v>
          </cell>
          <cell r="BM364"/>
          <cell r="BO364" t="str">
            <v>11/04/17 DC This has been on the MA report for many years, it is a zero cost and the work has been done. I hve closed it as no one is taking responsibility for it and it is far to old now to chase up.
19/08/15 CM - Email sent to  Dave Addison for an updat</v>
          </cell>
          <cell r="BQ364"/>
          <cell r="BS364"/>
          <cell r="BU364"/>
          <cell r="BW364"/>
          <cell r="BX364"/>
          <cell r="BZ364"/>
          <cell r="CA364"/>
          <cell r="CB364"/>
          <cell r="CC364"/>
          <cell r="CD364"/>
          <cell r="CE364"/>
          <cell r="CF364"/>
          <cell r="CG364" t="b">
            <v>0</v>
          </cell>
          <cell r="CH364"/>
          <cell r="CJ364" t="b">
            <v>0</v>
          </cell>
          <cell r="CK364" t="b">
            <v>0</v>
          </cell>
          <cell r="CL364" t="b">
            <v>0</v>
          </cell>
          <cell r="CM364"/>
          <cell r="CO364"/>
          <cell r="CP364"/>
          <cell r="CQ364" t="b">
            <v>0</v>
          </cell>
          <cell r="CR364" t="b">
            <v>0</v>
          </cell>
          <cell r="CS364"/>
          <cell r="CT364"/>
          <cell r="CU364"/>
          <cell r="CV364"/>
          <cell r="CW364"/>
          <cell r="CX364" t="b">
            <v>0</v>
          </cell>
          <cell r="CY364" t="b">
            <v>0</v>
          </cell>
          <cell r="CZ364" t="b">
            <v>0</v>
          </cell>
          <cell r="DA364" t="b">
            <v>0</v>
          </cell>
          <cell r="DB364"/>
          <cell r="DC364"/>
          <cell r="DD364"/>
          <cell r="DE364" t="b">
            <v>0</v>
          </cell>
          <cell r="DF364" t="b">
            <v>0</v>
          </cell>
        </row>
        <row r="365">
          <cell r="A365" t="str">
            <v>COR3997</v>
          </cell>
          <cell r="B365" t="str">
            <v>Security requirement and invoice payment cycle for the Trading System Clearer - (UNC Modification 0568)</v>
          </cell>
          <cell r="C365" t="str">
            <v>100. Change Completed</v>
          </cell>
          <cell r="D365">
            <v>42627</v>
          </cell>
          <cell r="E365" t="str">
            <v>CO-RCVD - 18/03/16
EQ-SENT - 05/04/16
BE-PNDG 06/04/2016
BE-PROD 06/04/16
BE-SENT 25/05/2016
CA-RCVD 30/06/2016
SN-PNDG 30/06/2016
SN-SENT 14/07/2016
PD-PROD 14/07/2016
PD-SENT 24/08/2016
PD-CLSD 14/09/16</v>
          </cell>
          <cell r="F365" t="str">
            <v>The Market Operator continues to provide the MOS &amp; MOT files on a daily basis, which includes the net Trade Sell (TSS) position and Trade Buy (TTB) daily position. Both credit and debits are then settled the following day (offline) by either the Market Op</v>
          </cell>
          <cell r="G365" t="b">
            <v>0</v>
          </cell>
          <cell r="H365" t="str">
            <v>XRN4026</v>
          </cell>
          <cell r="I365">
            <v>42447</v>
          </cell>
          <cell r="J365">
            <v>42468</v>
          </cell>
          <cell r="L365" t="b">
            <v>0</v>
          </cell>
          <cell r="M365" t="str">
            <v>NNW</v>
          </cell>
          <cell r="N365" t="str">
            <v>NGT</v>
          </cell>
          <cell r="O365" t="str">
            <v>Beverley Viney</v>
          </cell>
          <cell r="P365" t="str">
            <v>Beverely Viney</v>
          </cell>
          <cell r="Q365" t="str">
            <v>ICAF - 23/03/2016
Pre-sanction 24/05/2016</v>
          </cell>
          <cell r="R365" t="str">
            <v>Mark Cockayne</v>
          </cell>
          <cell r="S365" t="str">
            <v>Darran Dredge</v>
          </cell>
          <cell r="T365" t="str">
            <v>CO</v>
          </cell>
          <cell r="U365" t="str">
            <v>COMPLETE</v>
          </cell>
          <cell r="V365" t="b">
            <v>0</v>
          </cell>
          <cell r="X365" t="str">
            <v>Charlie Haley</v>
          </cell>
          <cell r="Y365">
            <v>42452</v>
          </cell>
          <cell r="Z365">
            <v>42465</v>
          </cell>
          <cell r="AA365">
            <v>42465</v>
          </cell>
          <cell r="AB365">
            <v>42465</v>
          </cell>
          <cell r="AC365">
            <v>0</v>
          </cell>
          <cell r="AD365" t="str">
            <v>2 months</v>
          </cell>
          <cell r="AE365">
            <v>42526</v>
          </cell>
          <cell r="AF365" t="str">
            <v>SENT</v>
          </cell>
          <cell r="AG365">
            <v>42465</v>
          </cell>
          <cell r="AH365">
            <v>42466</v>
          </cell>
          <cell r="AI365">
            <v>42480</v>
          </cell>
          <cell r="AJ365">
            <v>42480</v>
          </cell>
          <cell r="AK365">
            <v>42515</v>
          </cell>
          <cell r="AM365">
            <v>42515</v>
          </cell>
          <cell r="AN365" t="str">
            <v>Pre-Sanction 24.05.16</v>
          </cell>
          <cell r="AO365">
            <v>42607</v>
          </cell>
          <cell r="AP365">
            <v>7809</v>
          </cell>
          <cell r="AR365"/>
          <cell r="AS365" t="str">
            <v>SENT</v>
          </cell>
          <cell r="AT365">
            <v>42515</v>
          </cell>
          <cell r="AU365">
            <v>42551</v>
          </cell>
          <cell r="AX365">
            <v>42565</v>
          </cell>
          <cell r="AY365">
            <v>42565</v>
          </cell>
          <cell r="AZ365" t="str">
            <v>Charlie Haley</v>
          </cell>
          <cell r="BA365">
            <v>42565</v>
          </cell>
          <cell r="BB365"/>
          <cell r="BC365" t="str">
            <v>PROD</v>
          </cell>
          <cell r="BD365">
            <v>42565</v>
          </cell>
          <cell r="BE365" t="b">
            <v>0</v>
          </cell>
          <cell r="BF365">
            <v>5</v>
          </cell>
          <cell r="BH365">
            <v>42576</v>
          </cell>
          <cell r="BI365">
            <v>42579</v>
          </cell>
          <cell r="BJ365">
            <v>42608</v>
          </cell>
          <cell r="BK365">
            <v>42606</v>
          </cell>
          <cell r="BL365">
            <v>42635</v>
          </cell>
          <cell r="BM365" t="str">
            <v>CLSD</v>
          </cell>
          <cell r="BN365">
            <v>42606</v>
          </cell>
          <cell r="BO365" t="str">
            <v>14/09/16: CM The ECF has been recieved from Finance and CM will close the project down, 
24/08/16 : CM The CCN has been approved and sent back from beverly Viney approved. CM has chased charlie haley for final documents before I can close this down.
24//0</v>
          </cell>
          <cell r="BQ365"/>
          <cell r="BS365"/>
          <cell r="BU365"/>
          <cell r="BW365"/>
          <cell r="BX365" t="str">
            <v>Low</v>
          </cell>
          <cell r="BZ365"/>
          <cell r="CA365"/>
          <cell r="CB365"/>
          <cell r="CC365"/>
          <cell r="CD365"/>
          <cell r="CE365"/>
          <cell r="CF365"/>
          <cell r="CG365" t="b">
            <v>0</v>
          </cell>
          <cell r="CH365"/>
          <cell r="CJ365" t="b">
            <v>0</v>
          </cell>
          <cell r="CK365" t="b">
            <v>0</v>
          </cell>
          <cell r="CL365" t="b">
            <v>0</v>
          </cell>
          <cell r="CM365"/>
          <cell r="CO365"/>
          <cell r="CP365"/>
          <cell r="CQ365" t="b">
            <v>0</v>
          </cell>
          <cell r="CR365" t="b">
            <v>0</v>
          </cell>
          <cell r="CS365"/>
          <cell r="CT365"/>
          <cell r="CU365"/>
          <cell r="CV365"/>
          <cell r="CW365"/>
          <cell r="CX365" t="b">
            <v>0</v>
          </cell>
          <cell r="CY365" t="b">
            <v>0</v>
          </cell>
          <cell r="CZ365" t="b">
            <v>0</v>
          </cell>
          <cell r="DA365" t="b">
            <v>0</v>
          </cell>
          <cell r="DB365"/>
          <cell r="DC365"/>
          <cell r="DD365"/>
          <cell r="DE365" t="b">
            <v>0</v>
          </cell>
          <cell r="DF365" t="b">
            <v>0</v>
          </cell>
        </row>
        <row r="366">
          <cell r="A366" t="str">
            <v>3995a</v>
          </cell>
          <cell r="B366" t="str">
            <v>Energy Theft Tip-off Service Data Provision</v>
          </cell>
          <cell r="C366" t="str">
            <v>11. Change In Delivery</v>
          </cell>
          <cell r="D366">
            <v>43111</v>
          </cell>
          <cell r="E366" t="str">
            <v>CO-RCVD 06/04/16
EQ-PROD 08/04/16
EQ-SENT 15/04/16
EQ-SENT 01/06/16
BE-PNDG 01/06/16
BE-PROD 13/06/16
BE-SENT 18/07/16
CA-RCVD 20/07/16
SN-PNDG 20/07/16
SN-SENT 21/07/16
PD-PROD 21/07/16
PD-IMPD 01/04/17
PD-SENT 12/05/17
PD-SENT 01/11/17
Moved from PD-SE</v>
          </cell>
          <cell r="F366" t="str">
            <v>Ofgem have mandated Suppliers to develop a TRAS, which includes ETTOS. The requirements of the ETTOS stipulate 
access to data that will allow the ETTOS provider to correctly direct the information they receive to the relevant 
Supplier, and in cases wh</v>
          </cell>
          <cell r="G366" t="b">
            <v>0</v>
          </cell>
          <cell r="H366"/>
          <cell r="I366">
            <v>42444</v>
          </cell>
          <cell r="J366">
            <v>42468</v>
          </cell>
          <cell r="K366">
            <v>43280</v>
          </cell>
          <cell r="L366" t="b">
            <v>0</v>
          </cell>
          <cell r="M366" t="str">
            <v>NNW</v>
          </cell>
          <cell r="N366" t="str">
            <v>NGD, SGN, WWU, NGN</v>
          </cell>
          <cell r="O366" t="str">
            <v>Alex Ross-Shaw</v>
          </cell>
          <cell r="P366" t="str">
            <v>Alex Ross-Shaw</v>
          </cell>
          <cell r="Q366" t="str">
            <v>ICAF - 06/04/16
Start Up / CAT-Email Pre-Sanction Group on 07.06.16
BER Pre sanction -12/07/16</v>
          </cell>
          <cell r="R366" t="str">
            <v>Dave Addison</v>
          </cell>
          <cell r="S366" t="str">
            <v>Christina Francis</v>
          </cell>
          <cell r="T366" t="str">
            <v>CP</v>
          </cell>
          <cell r="U366" t="str">
            <v>LIVE</v>
          </cell>
          <cell r="V366" t="b">
            <v>0</v>
          </cell>
          <cell r="X366" t="str">
            <v>Charlie Haley</v>
          </cell>
          <cell r="Y366">
            <v>42468</v>
          </cell>
          <cell r="Z366">
            <v>42475</v>
          </cell>
          <cell r="AA366">
            <v>42475</v>
          </cell>
          <cell r="AB366">
            <v>42522</v>
          </cell>
          <cell r="AC366">
            <v>0</v>
          </cell>
          <cell r="AD366" t="str">
            <v>3 months</v>
          </cell>
          <cell r="AE366">
            <v>42614</v>
          </cell>
          <cell r="AF366" t="str">
            <v>SENT</v>
          </cell>
          <cell r="AG366">
            <v>42522</v>
          </cell>
          <cell r="AH366">
            <v>42522</v>
          </cell>
          <cell r="AI366">
            <v>42536</v>
          </cell>
          <cell r="AJ366">
            <v>42534</v>
          </cell>
          <cell r="AK366">
            <v>42578</v>
          </cell>
          <cell r="AL366">
            <v>42578</v>
          </cell>
          <cell r="AM366">
            <v>42569</v>
          </cell>
          <cell r="AN366" t="str">
            <v>Pre-sanction 12/07/2016</v>
          </cell>
          <cell r="AO366">
            <v>42661</v>
          </cell>
          <cell r="AP366">
            <v>12820</v>
          </cell>
          <cell r="AR366"/>
          <cell r="AS366" t="str">
            <v>RCVD</v>
          </cell>
          <cell r="AT366">
            <v>42571</v>
          </cell>
          <cell r="AU366">
            <v>42571</v>
          </cell>
          <cell r="AZ366"/>
          <cell r="BA366">
            <v>42572</v>
          </cell>
          <cell r="BB366" t="str">
            <v>6 weeks</v>
          </cell>
          <cell r="BC366" t="str">
            <v>SENT</v>
          </cell>
          <cell r="BD366">
            <v>42572</v>
          </cell>
          <cell r="BE366" t="b">
            <v>0</v>
          </cell>
          <cell r="BF366">
            <v>3</v>
          </cell>
          <cell r="BH366">
            <v>43280</v>
          </cell>
          <cell r="BJ366">
            <v>42886</v>
          </cell>
          <cell r="BK366">
            <v>43040</v>
          </cell>
          <cell r="BL366">
            <v>42898</v>
          </cell>
          <cell r="BM366" t="str">
            <v>SENT</v>
          </cell>
          <cell r="BN366">
            <v>43040</v>
          </cell>
          <cell r="BO366" t="str">
            <v>11/01/2018 Julie B - BER approved at Jan 2018 ChMC.
16/11/2017 DC Speak to RH on Monday, this change has been re opened by R2, the ChMC approvee the closure of the pre nexus project.
27/10/17: Cm This project has been extended due to the 2nd element whic</v>
          </cell>
          <cell r="BQ366"/>
          <cell r="BS366"/>
          <cell r="BU366"/>
          <cell r="BW366"/>
          <cell r="BX366" t="str">
            <v>Low</v>
          </cell>
          <cell r="BY366">
            <v>2</v>
          </cell>
          <cell r="BZ366" t="str">
            <v xml:space="preserve">UKLP222 </v>
          </cell>
          <cell r="CA366" t="str">
            <v>R &amp; N</v>
          </cell>
          <cell r="CB366"/>
          <cell r="CC366" t="str">
            <v>Project Delivery</v>
          </cell>
          <cell r="CD366" t="str">
            <v>Other</v>
          </cell>
          <cell r="CE366" t="str">
            <v>Other</v>
          </cell>
          <cell r="CF366" t="str">
            <v>31-100days</v>
          </cell>
          <cell r="CG366" t="b">
            <v>0</v>
          </cell>
          <cell r="CH366"/>
          <cell r="CJ366" t="b">
            <v>0</v>
          </cell>
          <cell r="CK366" t="b">
            <v>0</v>
          </cell>
          <cell r="CL366" t="b">
            <v>0</v>
          </cell>
          <cell r="CM366"/>
          <cell r="CO366"/>
          <cell r="CP366"/>
          <cell r="CQ366" t="b">
            <v>0</v>
          </cell>
          <cell r="CR366" t="b">
            <v>0</v>
          </cell>
          <cell r="CS366" t="str">
            <v>Customer</v>
          </cell>
          <cell r="CT366"/>
          <cell r="CU366"/>
          <cell r="CV366"/>
          <cell r="CW366"/>
          <cell r="CX366" t="b">
            <v>0</v>
          </cell>
          <cell r="CY366" t="b">
            <v>0</v>
          </cell>
          <cell r="CZ366" t="b">
            <v>0</v>
          </cell>
          <cell r="DA366" t="b">
            <v>0</v>
          </cell>
          <cell r="DB366"/>
          <cell r="DC366"/>
          <cell r="DD366"/>
          <cell r="DE366" t="b">
            <v>0</v>
          </cell>
          <cell r="DF366" t="b">
            <v>0</v>
          </cell>
          <cell r="DG366">
            <v>43019</v>
          </cell>
          <cell r="DH366">
            <v>43019</v>
          </cell>
          <cell r="DJ366">
            <v>43110</v>
          </cell>
        </row>
        <row r="367">
          <cell r="A367" t="str">
            <v>COR4018</v>
          </cell>
          <cell r="B367" t="str">
            <v>Separation of National Grid Gas Distribution Business</v>
          </cell>
          <cell r="C367" t="str">
            <v>99. Change Cancelled</v>
          </cell>
          <cell r="D367">
            <v>42618</v>
          </cell>
          <cell r="E367" t="str">
            <v>CO-RCVD 27/04/16
PD-CLSD 05/09/16</v>
          </cell>
          <cell r="F367" t="str">
            <v>National Grid has announced that it plans to dispose of a majority share in its Gas Distribution business. National Grid are currently ring fencing the Gas Distribution part of their business and establishing it as a separate wholly owned business in prep</v>
          </cell>
          <cell r="G367" t="b">
            <v>0</v>
          </cell>
          <cell r="H367"/>
          <cell r="I367">
            <v>42482</v>
          </cell>
          <cell r="K367">
            <v>42644</v>
          </cell>
          <cell r="L367" t="b">
            <v>0</v>
          </cell>
          <cell r="M367"/>
          <cell r="N367"/>
          <cell r="O367"/>
          <cell r="P367" t="str">
            <v>Rob Topley</v>
          </cell>
          <cell r="Q367" t="str">
            <v>ICAF - 27/04/16</v>
          </cell>
          <cell r="R367" t="str">
            <v>Nick Salter</v>
          </cell>
          <cell r="S367" t="str">
            <v>David Williamson</v>
          </cell>
          <cell r="T367" t="str">
            <v>CR (internal)</v>
          </cell>
          <cell r="U367" t="str">
            <v>CLOSED</v>
          </cell>
          <cell r="V367" t="b">
            <v>0</v>
          </cell>
          <cell r="W367">
            <v>42618</v>
          </cell>
          <cell r="X367" t="str">
            <v>Steve Muffett/ Rob Topley</v>
          </cell>
          <cell r="AD367"/>
          <cell r="AF367"/>
          <cell r="AN367"/>
          <cell r="AR367"/>
          <cell r="AS367"/>
          <cell r="AZ367"/>
          <cell r="BB367"/>
          <cell r="BC367"/>
          <cell r="BE367" t="b">
            <v>0</v>
          </cell>
          <cell r="BM367"/>
          <cell r="BO367" t="str">
            <v>05/09/16: CM Now closed this project down as this was just the analysis piece completed - a 7/8 week project for the initial part of the investigation work into the separation of the Gas Distribution. This has since been replaced by the change order for t</v>
          </cell>
          <cell r="BQ367"/>
          <cell r="BS367"/>
          <cell r="BU367"/>
          <cell r="BW367"/>
          <cell r="BX367"/>
          <cell r="BZ367"/>
          <cell r="CA367"/>
          <cell r="CB367"/>
          <cell r="CC367"/>
          <cell r="CD367"/>
          <cell r="CE367"/>
          <cell r="CF367"/>
          <cell r="CG367" t="b">
            <v>0</v>
          </cell>
          <cell r="CH367"/>
          <cell r="CJ367" t="b">
            <v>0</v>
          </cell>
          <cell r="CK367" t="b">
            <v>0</v>
          </cell>
          <cell r="CL367" t="b">
            <v>0</v>
          </cell>
          <cell r="CM367"/>
          <cell r="CO367"/>
          <cell r="CP367"/>
          <cell r="CQ367" t="b">
            <v>0</v>
          </cell>
          <cell r="CR367" t="b">
            <v>0</v>
          </cell>
          <cell r="CS367"/>
          <cell r="CT367"/>
          <cell r="CU367"/>
          <cell r="CV367"/>
          <cell r="CW367"/>
          <cell r="CX367" t="b">
            <v>0</v>
          </cell>
          <cell r="CY367" t="b">
            <v>0</v>
          </cell>
          <cell r="CZ367" t="b">
            <v>0</v>
          </cell>
          <cell r="DA367" t="b">
            <v>0</v>
          </cell>
          <cell r="DB367"/>
          <cell r="DC367"/>
          <cell r="DD367"/>
          <cell r="DE367" t="b">
            <v>0</v>
          </cell>
          <cell r="DF367" t="b">
            <v>0</v>
          </cell>
        </row>
        <row r="368">
          <cell r="A368" t="str">
            <v>COR0965</v>
          </cell>
          <cell r="B368" t="str">
            <v xml:space="preserve">Batch Processing Solution for PAF Checking Address Quality </v>
          </cell>
          <cell r="C368" t="str">
            <v>99. Change Cancelled</v>
          </cell>
          <cell r="D368">
            <v>41238</v>
          </cell>
          <cell r="E368" t="str">
            <v>CO RCVD 11/03/2008,EQ PNDG 12/03/2008,EQ PROD 12/03/2008,BE PROD 06/07/2009,BE SENT 22/10/2009,PD PROD 22/10/2009,EQ PROD 12/03/2008,PD PROD 22/10/2009,PD IMPD 25/11/2012</v>
          </cell>
          <cell r="F368" t="str">
            <v xml:space="preserve">              </v>
          </cell>
          <cell r="G368" t="b">
            <v>0</v>
          </cell>
          <cell r="H368"/>
          <cell r="I368">
            <v>39518</v>
          </cell>
          <cell r="L368" t="b">
            <v>0</v>
          </cell>
          <cell r="M368"/>
          <cell r="N368"/>
          <cell r="O368"/>
          <cell r="P368" t="str">
            <v>Darren Jackson</v>
          </cell>
          <cell r="Q368" t="str">
            <v>Vicky Palmer/Prioritisation Meeting 12/03/08</v>
          </cell>
          <cell r="R368" t="str">
            <v>Alison Jennings</v>
          </cell>
          <cell r="S368" t="str">
            <v>Andy Simpson</v>
          </cell>
          <cell r="T368" t="str">
            <v>CR (internal)</v>
          </cell>
          <cell r="U368" t="str">
            <v>CLOSED</v>
          </cell>
          <cell r="V368" t="b">
            <v>0</v>
          </cell>
          <cell r="X368"/>
          <cell r="AD368"/>
          <cell r="AF368" t="str">
            <v>PROD</v>
          </cell>
          <cell r="AG368">
            <v>39519</v>
          </cell>
          <cell r="AK368">
            <v>40147</v>
          </cell>
          <cell r="AL368">
            <v>40147</v>
          </cell>
          <cell r="AM368">
            <v>40108</v>
          </cell>
          <cell r="AN368" t="str">
            <v>XEC</v>
          </cell>
          <cell r="AO368">
            <v>40200</v>
          </cell>
          <cell r="AR368"/>
          <cell r="AS368" t="str">
            <v>SENT</v>
          </cell>
          <cell r="AT368">
            <v>40108</v>
          </cell>
          <cell r="AU368">
            <v>40108</v>
          </cell>
          <cell r="AZ368"/>
          <cell r="BB368"/>
          <cell r="BC368"/>
          <cell r="BE368" t="b">
            <v>0</v>
          </cell>
          <cell r="BF368">
            <v>6</v>
          </cell>
          <cell r="BG368">
            <v>39384</v>
          </cell>
          <cell r="BH368">
            <v>41238</v>
          </cell>
          <cell r="BI368">
            <v>41238</v>
          </cell>
          <cell r="BJ368">
            <v>41670</v>
          </cell>
          <cell r="BM368" t="str">
            <v>IMPD</v>
          </cell>
          <cell r="BN368">
            <v>41238</v>
          </cell>
          <cell r="BO368" t="str">
            <v>29/07/15: CM Update from Andy S, All of these are linked to Q Projects and the PIA will be submitted to XEC on 8/07/14 and the board on 22/07/14.
25/06/15 Emailed received from Andy Simpson to confirm project closure. Status change to PA- CLSD.
24/06/14</v>
          </cell>
          <cell r="BQ368"/>
          <cell r="BS368"/>
          <cell r="BU368"/>
          <cell r="BW368"/>
          <cell r="BX368"/>
          <cell r="BZ368"/>
          <cell r="CA368"/>
          <cell r="CB368"/>
          <cell r="CC368"/>
          <cell r="CD368"/>
          <cell r="CE368"/>
          <cell r="CF368"/>
          <cell r="CG368" t="b">
            <v>0</v>
          </cell>
          <cell r="CH368"/>
          <cell r="CJ368" t="b">
            <v>0</v>
          </cell>
          <cell r="CK368" t="b">
            <v>0</v>
          </cell>
          <cell r="CL368" t="b">
            <v>0</v>
          </cell>
          <cell r="CM368"/>
          <cell r="CO368"/>
          <cell r="CP368"/>
          <cell r="CQ368" t="b">
            <v>0</v>
          </cell>
          <cell r="CR368" t="b">
            <v>0</v>
          </cell>
          <cell r="CS368"/>
          <cell r="CT368"/>
          <cell r="CU368"/>
          <cell r="CV368"/>
          <cell r="CW368"/>
          <cell r="CX368" t="b">
            <v>0</v>
          </cell>
          <cell r="CY368" t="b">
            <v>0</v>
          </cell>
          <cell r="CZ368" t="b">
            <v>0</v>
          </cell>
          <cell r="DA368" t="b">
            <v>0</v>
          </cell>
          <cell r="DB368"/>
          <cell r="DC368"/>
          <cell r="DD368"/>
          <cell r="DE368" t="b">
            <v>0</v>
          </cell>
          <cell r="DF368" t="b">
            <v>0</v>
          </cell>
        </row>
        <row r="369">
          <cell r="A369" t="str">
            <v>COR3317</v>
          </cell>
          <cell r="B369" t="str">
            <v>New Report for Regulatory Reporting (SHQ)</v>
          </cell>
          <cell r="C369" t="str">
            <v>100. Change Completed</v>
          </cell>
          <cell r="D369">
            <v>41816</v>
          </cell>
          <cell r="E369" t="str">
            <v xml:space="preserve">CO-RCVD 05/02/2014
EQ-PROD 13/02/2014
EQ-SENT 24/02/2014
BE-RCVD 27/02/2014
BE-PNDG 27/02/2014
BE-PROD 27/02/2014
BE-SENT 12/03/2014
CA-RCVD 18/03/2014
SN-PROD 18/03/2014
SN-SENT 31/03/2014
PD-PROD 31/03/2014
PD-IMPD 01/04/2014
PD-SENT 11/06/2014
PD-CLSD </v>
          </cell>
          <cell r="F369" t="str">
            <v>Please provide a new monthly report which provides the following information:
LDZ	
Total SOQ (GWh)	DM SHQ (GWh)
NE		
NO		
Total		
Please take a snapshot monthly on working day 1</v>
          </cell>
          <cell r="G369" t="b">
            <v>0</v>
          </cell>
          <cell r="H369"/>
          <cell r="I369">
            <v>41675</v>
          </cell>
          <cell r="J369">
            <v>41688</v>
          </cell>
          <cell r="L369" t="b">
            <v>0</v>
          </cell>
          <cell r="M369" t="str">
            <v>NNW</v>
          </cell>
          <cell r="N369" t="str">
            <v>NGN</v>
          </cell>
          <cell r="O369" t="str">
            <v>Jo Ferguson</v>
          </cell>
          <cell r="P369" t="str">
            <v>Jo Ferguson</v>
          </cell>
          <cell r="Q369" t="str">
            <v>ICAF 05/02/14</v>
          </cell>
          <cell r="R369" t="str">
            <v>Fiona Cottam</v>
          </cell>
          <cell r="S369" t="str">
            <v>Lorraine Cave</v>
          </cell>
          <cell r="T369" t="str">
            <v>CO</v>
          </cell>
          <cell r="U369" t="str">
            <v>COMPLETE</v>
          </cell>
          <cell r="V369" t="b">
            <v>1</v>
          </cell>
          <cell r="W369">
            <v>41816</v>
          </cell>
          <cell r="X369" t="str">
            <v>Darran Dredge</v>
          </cell>
          <cell r="Y369">
            <v>41683</v>
          </cell>
          <cell r="Z369">
            <v>41695</v>
          </cell>
          <cell r="AB369">
            <v>41694</v>
          </cell>
          <cell r="AD369"/>
          <cell r="AF369" t="str">
            <v>SENT</v>
          </cell>
          <cell r="AG369">
            <v>41694</v>
          </cell>
          <cell r="AH369">
            <v>41697</v>
          </cell>
          <cell r="AI369">
            <v>41710</v>
          </cell>
          <cell r="AK369">
            <v>41710</v>
          </cell>
          <cell r="AM369">
            <v>41710</v>
          </cell>
          <cell r="AN369" t="str">
            <v>Pre-Sanction 11/03/2014</v>
          </cell>
          <cell r="AP369">
            <v>2069</v>
          </cell>
          <cell r="AR369"/>
          <cell r="AS369" t="str">
            <v>SENT</v>
          </cell>
          <cell r="AT369">
            <v>41710</v>
          </cell>
          <cell r="AU369">
            <v>41716</v>
          </cell>
          <cell r="AV369">
            <v>41729</v>
          </cell>
          <cell r="AW369">
            <v>41729</v>
          </cell>
          <cell r="AX369">
            <v>41729</v>
          </cell>
          <cell r="AY369">
            <v>41729</v>
          </cell>
          <cell r="AZ369"/>
          <cell r="BB369"/>
          <cell r="BC369" t="str">
            <v>SENT</v>
          </cell>
          <cell r="BD369">
            <v>41729</v>
          </cell>
          <cell r="BE369" t="b">
            <v>0</v>
          </cell>
          <cell r="BF369">
            <v>5</v>
          </cell>
          <cell r="BH369">
            <v>41730</v>
          </cell>
          <cell r="BI369">
            <v>41730</v>
          </cell>
          <cell r="BK369">
            <v>41801</v>
          </cell>
          <cell r="BM369" t="str">
            <v>CLSD</v>
          </cell>
          <cell r="BN369">
            <v>41816</v>
          </cell>
          <cell r="BO369" t="str">
            <v>18/03/14 KB - Slight title change to align with more logical title contained with the CA provided by Jo Ferguson on 18/03/14.</v>
          </cell>
          <cell r="BQ369"/>
          <cell r="BS369"/>
          <cell r="BU369"/>
          <cell r="BW369"/>
          <cell r="BX369"/>
          <cell r="BZ369"/>
          <cell r="CA369"/>
          <cell r="CB369"/>
          <cell r="CC369"/>
          <cell r="CD369"/>
          <cell r="CE369"/>
          <cell r="CF369"/>
          <cell r="CG369" t="b">
            <v>0</v>
          </cell>
          <cell r="CH369"/>
          <cell r="CJ369" t="b">
            <v>0</v>
          </cell>
          <cell r="CK369" t="b">
            <v>0</v>
          </cell>
          <cell r="CL369" t="b">
            <v>0</v>
          </cell>
          <cell r="CM369"/>
          <cell r="CO369"/>
          <cell r="CP369"/>
          <cell r="CQ369" t="b">
            <v>0</v>
          </cell>
          <cell r="CR369" t="b">
            <v>0</v>
          </cell>
          <cell r="CS369"/>
          <cell r="CT369"/>
          <cell r="CU369"/>
          <cell r="CV369"/>
          <cell r="CW369"/>
          <cell r="CX369" t="b">
            <v>0</v>
          </cell>
          <cell r="CY369" t="b">
            <v>0</v>
          </cell>
          <cell r="CZ369" t="b">
            <v>0</v>
          </cell>
          <cell r="DA369" t="b">
            <v>0</v>
          </cell>
          <cell r="DB369"/>
          <cell r="DC369"/>
          <cell r="DD369"/>
          <cell r="DE369" t="b">
            <v>0</v>
          </cell>
          <cell r="DF369" t="b">
            <v>0</v>
          </cell>
        </row>
        <row r="370">
          <cell r="A370" t="str">
            <v>COR3301</v>
          </cell>
          <cell r="B370" t="str">
            <v>MI for Shorthaul Charges</v>
          </cell>
          <cell r="C370" t="str">
            <v>100. Change Completed</v>
          </cell>
          <cell r="D370">
            <v>41967</v>
          </cell>
          <cell r="E370" t="str">
            <v>CO-RCVD 10/01/2014
EQ-PROD 23/01/2014
EQ-SENT 04/02/2014
BE-RCVD 13/03/2014
BE-PROD 13/03/2014
BE-SENT 23/04/2014
CA-RCVD 05/06/2014
SN-PROD 05/06/2014
SN-SENT
PD-PROD 02/07/2014
PD-IMPD 07/08/2014
PD-SENT 10/11/2014
PD-CLSD 24/11/2014</v>
          </cell>
          <cell r="F370" t="str">
            <v xml:space="preserve"> Following exit reform (effective 1 Oct 2012) the TO exit commodity charge was introduced. As a consequence the charge type OTA is now calculated using the standard TO and SO exit commodity rates. Prior to this date the charge type OTA was calculated on t</v>
          </cell>
          <cell r="G370" t="b">
            <v>0</v>
          </cell>
          <cell r="H370"/>
          <cell r="I370">
            <v>41649</v>
          </cell>
          <cell r="J370">
            <v>41662</v>
          </cell>
          <cell r="K370">
            <v>41699</v>
          </cell>
          <cell r="L370" t="b">
            <v>0</v>
          </cell>
          <cell r="M370" t="str">
            <v>NNW</v>
          </cell>
          <cell r="N370" t="str">
            <v>NGT</v>
          </cell>
          <cell r="O370" t="str">
            <v>Sean McGoldrick</v>
          </cell>
          <cell r="P370" t="str">
            <v>Sean McGoldrick</v>
          </cell>
          <cell r="Q370" t="str">
            <v>ICAF Meeting 15/01/14</v>
          </cell>
          <cell r="R370" t="str">
            <v>Dean Johnson</v>
          </cell>
          <cell r="S370" t="str">
            <v>Jessica Harris</v>
          </cell>
          <cell r="T370" t="str">
            <v>CO</v>
          </cell>
          <cell r="U370" t="str">
            <v>COMPLETE</v>
          </cell>
          <cell r="V370" t="b">
            <v>1</v>
          </cell>
          <cell r="W370">
            <v>41967</v>
          </cell>
          <cell r="X370" t="str">
            <v>Nicky Patmore</v>
          </cell>
          <cell r="Y370">
            <v>41662</v>
          </cell>
          <cell r="Z370">
            <v>41705</v>
          </cell>
          <cell r="AB370">
            <v>41674</v>
          </cell>
          <cell r="AC370">
            <v>0</v>
          </cell>
          <cell r="AD370" t="str">
            <v>8 weeks</v>
          </cell>
          <cell r="AE370">
            <v>41763</v>
          </cell>
          <cell r="AF370" t="str">
            <v>SENT</v>
          </cell>
          <cell r="AG370">
            <v>41674</v>
          </cell>
          <cell r="AH370">
            <v>41711</v>
          </cell>
          <cell r="AI370">
            <v>41724</v>
          </cell>
          <cell r="AJ370">
            <v>41724</v>
          </cell>
          <cell r="AK370">
            <v>41754</v>
          </cell>
          <cell r="AM370">
            <v>41752</v>
          </cell>
          <cell r="AN370" t="str">
            <v>Pre Sanction Review Meeting 22/04/14</v>
          </cell>
          <cell r="AO370">
            <v>41843</v>
          </cell>
          <cell r="AP370">
            <v>5600</v>
          </cell>
          <cell r="AR370"/>
          <cell r="AS370" t="str">
            <v>SENT</v>
          </cell>
          <cell r="AT370">
            <v>41752</v>
          </cell>
          <cell r="AU370">
            <v>41795</v>
          </cell>
          <cell r="AV370">
            <v>41808</v>
          </cell>
          <cell r="AW370">
            <v>41807</v>
          </cell>
          <cell r="AX370">
            <v>41822</v>
          </cell>
          <cell r="AZ370"/>
          <cell r="BA370">
            <v>41822</v>
          </cell>
          <cell r="BB370"/>
          <cell r="BC370" t="str">
            <v>SENT</v>
          </cell>
          <cell r="BD370">
            <v>41822</v>
          </cell>
          <cell r="BE370" t="b">
            <v>0</v>
          </cell>
          <cell r="BF370">
            <v>5</v>
          </cell>
          <cell r="BH370">
            <v>41858</v>
          </cell>
          <cell r="BI370">
            <v>41858</v>
          </cell>
          <cell r="BJ370">
            <v>41950</v>
          </cell>
          <cell r="BK370">
            <v>41953</v>
          </cell>
          <cell r="BL370">
            <v>41981</v>
          </cell>
          <cell r="BM370" t="str">
            <v>CLSD</v>
          </cell>
          <cell r="BN370">
            <v>41967</v>
          </cell>
          <cell r="BO370" t="str">
            <v>14/08/14 KB - Imp date of 07/08/14 advised by Jo Harze.</v>
          </cell>
          <cell r="BQ370"/>
          <cell r="BS370"/>
          <cell r="BU370"/>
          <cell r="BW370"/>
          <cell r="BX370"/>
          <cell r="BZ370"/>
          <cell r="CA370"/>
          <cell r="CB370"/>
          <cell r="CC370"/>
          <cell r="CD370"/>
          <cell r="CE370"/>
          <cell r="CF370"/>
          <cell r="CG370" t="b">
            <v>0</v>
          </cell>
          <cell r="CH370"/>
          <cell r="CJ370" t="b">
            <v>0</v>
          </cell>
          <cell r="CK370" t="b">
            <v>0</v>
          </cell>
          <cell r="CL370" t="b">
            <v>0</v>
          </cell>
          <cell r="CM370"/>
          <cell r="CO370"/>
          <cell r="CP370"/>
          <cell r="CQ370" t="b">
            <v>0</v>
          </cell>
          <cell r="CR370" t="b">
            <v>0</v>
          </cell>
          <cell r="CS370"/>
          <cell r="CT370"/>
          <cell r="CU370"/>
          <cell r="CV370"/>
          <cell r="CW370"/>
          <cell r="CX370" t="b">
            <v>0</v>
          </cell>
          <cell r="CY370" t="b">
            <v>0</v>
          </cell>
          <cell r="CZ370" t="b">
            <v>0</v>
          </cell>
          <cell r="DA370" t="b">
            <v>0</v>
          </cell>
          <cell r="DB370"/>
          <cell r="DC370"/>
          <cell r="DD370"/>
          <cell r="DE370" t="b">
            <v>0</v>
          </cell>
          <cell r="DF370" t="b">
            <v>0</v>
          </cell>
        </row>
        <row r="371">
          <cell r="A371" t="str">
            <v>COR3286</v>
          </cell>
          <cell r="B371" t="str">
            <v>Supply Point Registration – Facilitation of Faster Switching</v>
          </cell>
          <cell r="C371" t="str">
            <v>100. Change Completed</v>
          </cell>
          <cell r="D371">
            <v>42423</v>
          </cell>
          <cell r="E371" t="str">
            <v>CO-RCVD 23/01/2014
EQ-SENT 28/01/2014
BE-PNDG 14/02/2014
BE-PROD 14/02/2014
BE-SENT 29/04/2014
CA-RCVD 06/05/2014
SN-PROD 06/05/2014
SN-SENT 19/05/2014
PD-PROD 19/05/2014
PD-IMPD 08/11/2014
PD-SENT 13/08/2015
PD-CLSD 23/02/2016</v>
          </cell>
          <cell r="F371" t="str">
            <v>The Government has recently challenged the industry to speed up the switching process without compromising quality of service, consumer rights or adding to the cost of bills.  At the Ofgem-led Change of Supplier Expert Group and other areas of industry an</v>
          </cell>
          <cell r="G371" t="b">
            <v>0</v>
          </cell>
          <cell r="H371" t="str">
            <v>Mod 477</v>
          </cell>
          <cell r="I371">
            <v>41662</v>
          </cell>
          <cell r="J371">
            <v>41675</v>
          </cell>
          <cell r="L371" t="b">
            <v>1</v>
          </cell>
          <cell r="M371" t="str">
            <v>ADN</v>
          </cell>
          <cell r="N371"/>
          <cell r="O371" t="str">
            <v>Ruth Thomas</v>
          </cell>
          <cell r="P371" t="str">
            <v>Dave Turpin</v>
          </cell>
          <cell r="Q371" t="str">
            <v>ICAF Meeting 08/01/14</v>
          </cell>
          <cell r="R371" t="str">
            <v>Andy Miller</v>
          </cell>
          <cell r="S371" t="str">
            <v>Andy Simpson</v>
          </cell>
          <cell r="T371" t="str">
            <v>CO</v>
          </cell>
          <cell r="U371" t="str">
            <v>COMPLETE</v>
          </cell>
          <cell r="V371" t="b">
            <v>1</v>
          </cell>
          <cell r="X371" t="str">
            <v>Debi Jones</v>
          </cell>
          <cell r="Y371">
            <v>41667</v>
          </cell>
          <cell r="Z371">
            <v>41667</v>
          </cell>
          <cell r="AB371">
            <v>41667</v>
          </cell>
          <cell r="AC371">
            <v>97717</v>
          </cell>
          <cell r="AD371" t="str">
            <v>01/05/2014</v>
          </cell>
          <cell r="AE371">
            <v>41698</v>
          </cell>
          <cell r="AF371" t="str">
            <v>SENT</v>
          </cell>
          <cell r="AG371">
            <v>41667</v>
          </cell>
          <cell r="AH371">
            <v>41684</v>
          </cell>
          <cell r="AI371">
            <v>41698</v>
          </cell>
          <cell r="AJ371">
            <v>41698</v>
          </cell>
          <cell r="AK371">
            <v>41760</v>
          </cell>
          <cell r="AM371">
            <v>41758</v>
          </cell>
          <cell r="AN371" t="str">
            <v>Pre Sanction Review Meeting 29/04/14</v>
          </cell>
          <cell r="AO371">
            <v>41778</v>
          </cell>
          <cell r="AP371">
            <v>897720</v>
          </cell>
          <cell r="AR371"/>
          <cell r="AS371" t="str">
            <v>SENT</v>
          </cell>
          <cell r="AT371">
            <v>41758</v>
          </cell>
          <cell r="AU371">
            <v>41765</v>
          </cell>
          <cell r="AV371">
            <v>41779</v>
          </cell>
          <cell r="AW371">
            <v>41778</v>
          </cell>
          <cell r="AX371">
            <v>41778</v>
          </cell>
          <cell r="AZ371"/>
          <cell r="BA371">
            <v>41778</v>
          </cell>
          <cell r="BB371"/>
          <cell r="BC371" t="str">
            <v>SENT</v>
          </cell>
          <cell r="BD371">
            <v>41778</v>
          </cell>
          <cell r="BE371" t="b">
            <v>0</v>
          </cell>
          <cell r="BF371">
            <v>3</v>
          </cell>
          <cell r="BG371">
            <v>41654</v>
          </cell>
          <cell r="BH371">
            <v>41953</v>
          </cell>
          <cell r="BI371">
            <v>41951</v>
          </cell>
          <cell r="BK371">
            <v>42229</v>
          </cell>
          <cell r="BL371">
            <v>42258</v>
          </cell>
          <cell r="BM371" t="str">
            <v>CLSD</v>
          </cell>
          <cell r="BN371">
            <v>42423</v>
          </cell>
          <cell r="BO371" t="str">
            <v>23.02.16: ECF now approved and filed in the config library
24/12/15: Cm: Andy Simpson - has ask for this to be closed and I have chased for the ECF from Mark Bignell.
16/11/15: CM Approved CCN received from Chris Warner today. I have chased for the ECF fr</v>
          </cell>
          <cell r="BQ371"/>
          <cell r="BS371"/>
          <cell r="BU371"/>
          <cell r="BW371"/>
          <cell r="BX371"/>
          <cell r="BZ371"/>
          <cell r="CA371"/>
          <cell r="CB371"/>
          <cell r="CC371"/>
          <cell r="CD371"/>
          <cell r="CE371"/>
          <cell r="CF371"/>
          <cell r="CG371" t="b">
            <v>0</v>
          </cell>
          <cell r="CH371"/>
          <cell r="CJ371" t="b">
            <v>0</v>
          </cell>
          <cell r="CK371" t="b">
            <v>0</v>
          </cell>
          <cell r="CL371" t="b">
            <v>0</v>
          </cell>
          <cell r="CM371"/>
          <cell r="CO371"/>
          <cell r="CP371"/>
          <cell r="CQ371" t="b">
            <v>0</v>
          </cell>
          <cell r="CR371" t="b">
            <v>0</v>
          </cell>
          <cell r="CS371"/>
          <cell r="CT371"/>
          <cell r="CU371"/>
          <cell r="CV371"/>
          <cell r="CW371"/>
          <cell r="CX371" t="b">
            <v>0</v>
          </cell>
          <cell r="CY371" t="b">
            <v>0</v>
          </cell>
          <cell r="CZ371" t="b">
            <v>0</v>
          </cell>
          <cell r="DA371" t="b">
            <v>0</v>
          </cell>
          <cell r="DB371"/>
          <cell r="DC371"/>
          <cell r="DD371"/>
          <cell r="DE371" t="b">
            <v>0</v>
          </cell>
          <cell r="DF371" t="b">
            <v>0</v>
          </cell>
        </row>
        <row r="372">
          <cell r="A372" t="str">
            <v>COR2959</v>
          </cell>
          <cell r="B372" t="str">
            <v>Gemini - Impact of EU Gas Day Change</v>
          </cell>
          <cell r="C372" t="str">
            <v>100. Change Completed</v>
          </cell>
          <cell r="D372">
            <v>41670</v>
          </cell>
          <cell r="E372" t="str">
            <v>CO RCVD 11/03/2013
EQ PROD 25/03/2013
EQ-SENT 28/05/2013
BE-RCVD 20/06/2013
BE-PROD 20/06/2013
BE-PROD 03/07/2013
PD-PROD 25/11/2013
PD-SENT 30/12/2013
PD-CLSD 31/1/2014</v>
          </cell>
          <cell r="F372" t="str">
            <v>To request an initial evaluation of the impact of changing the implementation of gas day within the Gemini system from 6am-6am to 5am-5am in line with emerging European Code obligations.
Whilst  implementation of this change is unlikely to be required bef</v>
          </cell>
          <cell r="G372" t="b">
            <v>0</v>
          </cell>
          <cell r="H372"/>
          <cell r="I372">
            <v>41344</v>
          </cell>
          <cell r="J372">
            <v>41358</v>
          </cell>
          <cell r="L372" t="b">
            <v>0</v>
          </cell>
          <cell r="M372" t="str">
            <v>NGT</v>
          </cell>
          <cell r="N372" t="str">
            <v>NGT</v>
          </cell>
          <cell r="O372" t="str">
            <v>Sean McGoldrick</v>
          </cell>
          <cell r="P372" t="str">
            <v>Sean McGoldrick</v>
          </cell>
          <cell r="Q372" t="str">
            <v>Workload Meeting 13/03/2013</v>
          </cell>
          <cell r="R372" t="str">
            <v>Lee Foster</v>
          </cell>
          <cell r="S372" t="str">
            <v>Andy Earnshaw</v>
          </cell>
          <cell r="T372" t="str">
            <v>CO</v>
          </cell>
          <cell r="U372" t="str">
            <v>COMPLETE</v>
          </cell>
          <cell r="V372" t="b">
            <v>1</v>
          </cell>
          <cell r="X372" t="str">
            <v>Jessica Harris</v>
          </cell>
          <cell r="Y372">
            <v>41358</v>
          </cell>
          <cell r="Z372">
            <v>41431</v>
          </cell>
          <cell r="AB372">
            <v>41422</v>
          </cell>
          <cell r="AD372"/>
          <cell r="AE372">
            <v>41514</v>
          </cell>
          <cell r="AF372" t="str">
            <v>SENT</v>
          </cell>
          <cell r="AG372">
            <v>41422</v>
          </cell>
          <cell r="AH372">
            <v>41445</v>
          </cell>
          <cell r="AI372">
            <v>41458</v>
          </cell>
          <cell r="AJ372">
            <v>41458</v>
          </cell>
          <cell r="AN372"/>
          <cell r="AR372"/>
          <cell r="AS372" t="str">
            <v>PROD</v>
          </cell>
          <cell r="AT372">
            <v>41458</v>
          </cell>
          <cell r="AZ372"/>
          <cell r="BB372"/>
          <cell r="BC372"/>
          <cell r="BE372" t="b">
            <v>1</v>
          </cell>
          <cell r="BF372">
            <v>5</v>
          </cell>
          <cell r="BK372">
            <v>41638</v>
          </cell>
          <cell r="BM372" t="str">
            <v>CLSD</v>
          </cell>
          <cell r="BN372">
            <v>41670</v>
          </cell>
          <cell r="BO372" t="str">
            <v>03/09/13 KB - E mail received form Sean confirming his approval for Xoserve to not deliver a BER for COR2925 &amp; COR2959.  NGT will expect to receive a Word document detailing the information usually contained within a BER.  Note sent to Project team advisi</v>
          </cell>
          <cell r="BQ372"/>
          <cell r="BS372"/>
          <cell r="BU372"/>
          <cell r="BW372"/>
          <cell r="BX372"/>
          <cell r="BZ372"/>
          <cell r="CA372"/>
          <cell r="CB372"/>
          <cell r="CC372"/>
          <cell r="CD372"/>
          <cell r="CE372"/>
          <cell r="CF372"/>
          <cell r="CG372" t="b">
            <v>0</v>
          </cell>
          <cell r="CH372"/>
          <cell r="CJ372" t="b">
            <v>0</v>
          </cell>
          <cell r="CK372" t="b">
            <v>0</v>
          </cell>
          <cell r="CL372" t="b">
            <v>0</v>
          </cell>
          <cell r="CM372"/>
          <cell r="CO372"/>
          <cell r="CP372"/>
          <cell r="CQ372" t="b">
            <v>0</v>
          </cell>
          <cell r="CR372" t="b">
            <v>0</v>
          </cell>
          <cell r="CS372"/>
          <cell r="CT372"/>
          <cell r="CU372"/>
          <cell r="CV372"/>
          <cell r="CW372"/>
          <cell r="CX372" t="b">
            <v>0</v>
          </cell>
          <cell r="CY372" t="b">
            <v>0</v>
          </cell>
          <cell r="CZ372" t="b">
            <v>0</v>
          </cell>
          <cell r="DA372" t="b">
            <v>0</v>
          </cell>
          <cell r="DB372"/>
          <cell r="DC372"/>
          <cell r="DD372"/>
          <cell r="DE372" t="b">
            <v>0</v>
          </cell>
          <cell r="DF372" t="b">
            <v>0</v>
          </cell>
        </row>
        <row r="373">
          <cell r="A373" t="str">
            <v>COR1943</v>
          </cell>
          <cell r="B373" t="str">
            <v>SC2004 Actual Demand in Data in Gemini</v>
          </cell>
          <cell r="C373" t="str">
            <v>99. Change Cancelled</v>
          </cell>
          <cell r="D373">
            <v>40435</v>
          </cell>
          <cell r="E373" t="str">
            <v>CO RCVD 12/04/2010,EQ PNDG 23/04/2010,EQ PROD 07/05/2010,EQ SENT 07/05/2010,BE RCVD 15/07/2010,BE PNDG 15/07/2010,BE PROD 15/07/2010,BE SENT 15/07/2010,EQ SENT 07/05/2010,BE SENT 15/07/2010,BE CLSD 14/09/2010</v>
          </cell>
          <cell r="F373" t="str">
            <v>Currently SC2004 sends Actual Demand components to Gemini, which may be directed via iGMS &amp; S&amp;M. One of these components incorrectly includes LDZ Transfers (in to one LDZ &amp; therefore a positive input into the LDZ &amp; out from another LDZ &amp; therefore a negat</v>
          </cell>
          <cell r="G373" t="b">
            <v>0</v>
          </cell>
          <cell r="H373" t="str">
            <v>EVS1943</v>
          </cell>
          <cell r="I373">
            <v>40291</v>
          </cell>
          <cell r="J373">
            <v>40308</v>
          </cell>
          <cell r="L373" t="b">
            <v>0</v>
          </cell>
          <cell r="M373" t="str">
            <v>ALL</v>
          </cell>
          <cell r="N373"/>
          <cell r="O373" t="str">
            <v>Alan Raper</v>
          </cell>
          <cell r="P373" t="str">
            <v>Alan Raper</v>
          </cell>
          <cell r="Q373" t="str">
            <v>Workload Meeting 14/04/10</v>
          </cell>
          <cell r="R373" t="str">
            <v>Denis Regan</v>
          </cell>
          <cell r="S373" t="str">
            <v>Lorraine Cave</v>
          </cell>
          <cell r="T373" t="str">
            <v>CO</v>
          </cell>
          <cell r="U373" t="str">
            <v>CLOSED</v>
          </cell>
          <cell r="V373" t="b">
            <v>1</v>
          </cell>
          <cell r="X373" t="str">
            <v>Julie Smart</v>
          </cell>
          <cell r="Y373">
            <v>40305</v>
          </cell>
          <cell r="Z373">
            <v>40305</v>
          </cell>
          <cell r="AA373">
            <v>40305</v>
          </cell>
          <cell r="AB373">
            <v>40305</v>
          </cell>
          <cell r="AC373">
            <v>0</v>
          </cell>
          <cell r="AD373" t="str">
            <v xml:space="preserve">10 weeks </v>
          </cell>
          <cell r="AE373">
            <v>40396</v>
          </cell>
          <cell r="AF373" t="str">
            <v>SENT</v>
          </cell>
          <cell r="AG373">
            <v>40305</v>
          </cell>
          <cell r="AH373">
            <v>40374</v>
          </cell>
          <cell r="AI373">
            <v>40388</v>
          </cell>
          <cell r="AJ373">
            <v>40374</v>
          </cell>
          <cell r="AK373">
            <v>40374</v>
          </cell>
          <cell r="AL373">
            <v>40374</v>
          </cell>
          <cell r="AM373">
            <v>40374</v>
          </cell>
          <cell r="AN373" t="str">
            <v>XM2 Review Meeting 06/07/10</v>
          </cell>
          <cell r="AO373">
            <v>40466</v>
          </cell>
          <cell r="AP373">
            <v>22300</v>
          </cell>
          <cell r="AR373"/>
          <cell r="AS373" t="str">
            <v>CLSD</v>
          </cell>
          <cell r="AT373">
            <v>40435</v>
          </cell>
          <cell r="AZ373"/>
          <cell r="BB373"/>
          <cell r="BC373"/>
          <cell r="BE373" t="b">
            <v>0</v>
          </cell>
          <cell r="BF373">
            <v>5</v>
          </cell>
          <cell r="BM373"/>
          <cell r="BO373" t="str">
            <v>17/09/10 KB - Status set to BE-CLSD per e-mail from Alan dated 13/09/12 which contained an e-mail attachment from September 2010 authorising closure - this was only sent direct to the Project team and not to the Change Orders mailbox in order for the stat</v>
          </cell>
          <cell r="BQ373"/>
          <cell r="BS373"/>
          <cell r="BU373"/>
          <cell r="BW373"/>
          <cell r="BX373"/>
          <cell r="BZ373"/>
          <cell r="CA373"/>
          <cell r="CB373"/>
          <cell r="CC373"/>
          <cell r="CD373"/>
          <cell r="CE373"/>
          <cell r="CF373"/>
          <cell r="CG373" t="b">
            <v>0</v>
          </cell>
          <cell r="CH373"/>
          <cell r="CJ373" t="b">
            <v>0</v>
          </cell>
          <cell r="CK373" t="b">
            <v>0</v>
          </cell>
          <cell r="CL373" t="b">
            <v>0</v>
          </cell>
          <cell r="CM373"/>
          <cell r="CO373"/>
          <cell r="CP373"/>
          <cell r="CQ373" t="b">
            <v>0</v>
          </cell>
          <cell r="CR373" t="b">
            <v>0</v>
          </cell>
          <cell r="CS373"/>
          <cell r="CT373"/>
          <cell r="CU373"/>
          <cell r="CV373"/>
          <cell r="CW373"/>
          <cell r="CX373" t="b">
            <v>0</v>
          </cell>
          <cell r="CY373" t="b">
            <v>0</v>
          </cell>
          <cell r="CZ373" t="b">
            <v>0</v>
          </cell>
          <cell r="DA373" t="b">
            <v>0</v>
          </cell>
          <cell r="DB373"/>
          <cell r="DC373"/>
          <cell r="DD373"/>
          <cell r="DE373" t="b">
            <v>0</v>
          </cell>
          <cell r="DF373" t="b">
            <v>0</v>
          </cell>
        </row>
        <row r="374">
          <cell r="A374" t="str">
            <v>COR1947</v>
          </cell>
          <cell r="B374" t="str">
            <v>Changes to the System Marginal Price Buy &amp; System Marginal Price Sell 'fixed differentials'</v>
          </cell>
          <cell r="C374" t="str">
            <v>100. Change Completed</v>
          </cell>
          <cell r="D374">
            <v>40987</v>
          </cell>
          <cell r="E374" t="str">
            <v xml:space="preserve">CO RCVD 26/07/2010,EQ PNDG 28/07/2010,EQ PROD 09/08/2010,EQ SENT 09/08/2010,BE RCVD 01/09/2010,BE PNDG 01/09/2010,BE PROD 01/09/2010,BE SENT 14/09/2010,CA RCVD 20/05/2011,SN PNDG 20/05/2011,SN PROD 20/05/2011,SN SENT 06/06/2011,PD PROD 06/06/2011,PD IMPD </v>
          </cell>
          <cell r="F374" t="str">
            <v>To support the upcoming Review Group &amp; a potential Mod Proposal, NG NTS &amp; the wider industry need to understand the scale of work &amp; costs of the potential impacts associated with a change to the SMP Buy &amp; Sell fixed differentials.</v>
          </cell>
          <cell r="G374" t="b">
            <v>1</v>
          </cell>
          <cell r="H374" t="str">
            <v>EVS1947</v>
          </cell>
          <cell r="I374">
            <v>40385</v>
          </cell>
          <cell r="J374">
            <v>40399</v>
          </cell>
          <cell r="K374">
            <v>40634</v>
          </cell>
          <cell r="L374" t="b">
            <v>0</v>
          </cell>
          <cell r="M374" t="str">
            <v>TNO</v>
          </cell>
          <cell r="N374"/>
          <cell r="O374" t="str">
            <v>Sean McGoldrick</v>
          </cell>
          <cell r="P374" t="str">
            <v>Nick Reeves / Ritchard Hewitt</v>
          </cell>
          <cell r="Q374" t="str">
            <v>Workload Meeting 28/07/10</v>
          </cell>
          <cell r="R374" t="str">
            <v>Steve Adcock</v>
          </cell>
          <cell r="S374" t="str">
            <v>Andy Simpson</v>
          </cell>
          <cell r="T374" t="str">
            <v>CO</v>
          </cell>
          <cell r="U374" t="str">
            <v>COMPLETE</v>
          </cell>
          <cell r="V374" t="b">
            <v>1</v>
          </cell>
          <cell r="X374" t="str">
            <v>Matt Rider / Tammy Mcinerney</v>
          </cell>
          <cell r="Y374">
            <v>40399</v>
          </cell>
          <cell r="Z374">
            <v>40399</v>
          </cell>
          <cell r="AA374">
            <v>40399</v>
          </cell>
          <cell r="AB374">
            <v>40399</v>
          </cell>
          <cell r="AC374">
            <v>0</v>
          </cell>
          <cell r="AD374" t="str">
            <v>1 Mth</v>
          </cell>
          <cell r="AE374">
            <v>40410</v>
          </cell>
          <cell r="AF374" t="str">
            <v>SENT</v>
          </cell>
          <cell r="AG374">
            <v>40399</v>
          </cell>
          <cell r="AH374">
            <v>40422</v>
          </cell>
          <cell r="AI374">
            <v>40436</v>
          </cell>
          <cell r="AJ374">
            <v>40435</v>
          </cell>
          <cell r="AK374">
            <v>40435</v>
          </cell>
          <cell r="AL374">
            <v>40435</v>
          </cell>
          <cell r="AM374">
            <v>40435</v>
          </cell>
          <cell r="AN374" t="str">
            <v>XM2 Review Meeting 07/09/10</v>
          </cell>
          <cell r="AO374">
            <v>40466</v>
          </cell>
          <cell r="AP374">
            <v>136900</v>
          </cell>
          <cell r="AR374"/>
          <cell r="AS374" t="str">
            <v>SENT</v>
          </cell>
          <cell r="AT374">
            <v>40435</v>
          </cell>
          <cell r="AU374">
            <v>40683</v>
          </cell>
          <cell r="AV374">
            <v>40700</v>
          </cell>
          <cell r="AW374">
            <v>40700</v>
          </cell>
          <cell r="AX374">
            <v>40700</v>
          </cell>
          <cell r="AY374">
            <v>40700</v>
          </cell>
          <cell r="AZ374" t="str">
            <v>Lee Foster</v>
          </cell>
          <cell r="BA374">
            <v>40700</v>
          </cell>
          <cell r="BB374" t="str">
            <v>4 Mths</v>
          </cell>
          <cell r="BC374" t="str">
            <v>SENT</v>
          </cell>
          <cell r="BD374">
            <v>40700</v>
          </cell>
          <cell r="BE374" t="b">
            <v>0</v>
          </cell>
          <cell r="BF374">
            <v>5</v>
          </cell>
          <cell r="BG374">
            <v>40694</v>
          </cell>
          <cell r="BH374">
            <v>40832</v>
          </cell>
          <cell r="BI374">
            <v>40832</v>
          </cell>
          <cell r="BJ374">
            <v>40933</v>
          </cell>
          <cell r="BK374">
            <v>40933</v>
          </cell>
          <cell r="BL374">
            <v>40961</v>
          </cell>
          <cell r="BM374" t="str">
            <v>CLSD</v>
          </cell>
          <cell r="BN374">
            <v>40987</v>
          </cell>
          <cell r="BO374" t="str">
            <v xml:space="preserve">19/03/12 AK - Email rec'd from Sean McGoldrick containing completed CCN &amp; confirming authority to close this change. In his email he states "Please find attached the CCN for the SMP change.  Please note, discussions are still ongoing with Ofgem regarding </v>
          </cell>
          <cell r="BQ374"/>
          <cell r="BS374"/>
          <cell r="BU374"/>
          <cell r="BW374"/>
          <cell r="BX374"/>
          <cell r="BZ374"/>
          <cell r="CA374"/>
          <cell r="CB374"/>
          <cell r="CC374"/>
          <cell r="CD374"/>
          <cell r="CE374"/>
          <cell r="CF374"/>
          <cell r="CG374" t="b">
            <v>0</v>
          </cell>
          <cell r="CH374"/>
          <cell r="CJ374" t="b">
            <v>0</v>
          </cell>
          <cell r="CK374" t="b">
            <v>0</v>
          </cell>
          <cell r="CL374" t="b">
            <v>0</v>
          </cell>
          <cell r="CM374"/>
          <cell r="CO374"/>
          <cell r="CP374"/>
          <cell r="CQ374" t="b">
            <v>0</v>
          </cell>
          <cell r="CR374" t="b">
            <v>0</v>
          </cell>
          <cell r="CS374"/>
          <cell r="CT374"/>
          <cell r="CU374"/>
          <cell r="CV374"/>
          <cell r="CW374"/>
          <cell r="CX374" t="b">
            <v>0</v>
          </cell>
          <cell r="CY374" t="b">
            <v>0</v>
          </cell>
          <cell r="CZ374" t="b">
            <v>0</v>
          </cell>
          <cell r="DA374" t="b">
            <v>0</v>
          </cell>
          <cell r="DB374"/>
          <cell r="DC374"/>
          <cell r="DD374"/>
          <cell r="DE374" t="b">
            <v>0</v>
          </cell>
          <cell r="DF374" t="b">
            <v>0</v>
          </cell>
        </row>
        <row r="375">
          <cell r="A375" t="str">
            <v>COR3114</v>
          </cell>
          <cell r="B375" t="str">
            <v>IP Sustaining Analysis</v>
          </cell>
          <cell r="C375" t="str">
            <v>99. Change Cancelled</v>
          </cell>
          <cell r="D375">
            <v>42107</v>
          </cell>
          <cell r="E375" t="str">
            <v>EQ-PROD 10/06/2014</v>
          </cell>
          <cell r="F375"/>
          <cell r="G375" t="b">
            <v>0</v>
          </cell>
          <cell r="H375"/>
          <cell r="I375">
            <v>41472</v>
          </cell>
          <cell r="L375" t="b">
            <v>0</v>
          </cell>
          <cell r="M375"/>
          <cell r="N375"/>
          <cell r="O375"/>
          <cell r="P375" t="str">
            <v>Steve Adcock</v>
          </cell>
          <cell r="Q375" t="str">
            <v>Workload Meeting 17/07/2013</v>
          </cell>
          <cell r="R375"/>
          <cell r="S375" t="str">
            <v>Andy Simpson</v>
          </cell>
          <cell r="T375" t="str">
            <v>CR (internal)</v>
          </cell>
          <cell r="U375" t="str">
            <v>CLOSED</v>
          </cell>
          <cell r="V375" t="b">
            <v>0</v>
          </cell>
          <cell r="W375">
            <v>42107</v>
          </cell>
          <cell r="X375" t="str">
            <v>Christina McArthur</v>
          </cell>
          <cell r="AD375"/>
          <cell r="AF375"/>
          <cell r="AN375"/>
          <cell r="AR375"/>
          <cell r="AS375"/>
          <cell r="AZ375"/>
          <cell r="BB375"/>
          <cell r="BC375"/>
          <cell r="BE375" t="b">
            <v>0</v>
          </cell>
          <cell r="BF375">
            <v>7</v>
          </cell>
          <cell r="BM375"/>
          <cell r="BO375" t="str">
            <v xml:space="preserve">13/04/2015 AT - Set EQ-CLSD
11/03/15 KB - Email received from Vikas advising that project is now in closedown (as advised by Andy Simpson) - closedown documents will be produced.
05/11/14 KB - Placed on hold per email from Katrina Stait.
10/06/14 KB - </v>
          </cell>
          <cell r="BQ375"/>
          <cell r="BS375"/>
          <cell r="BU375"/>
          <cell r="BW375"/>
          <cell r="BX375"/>
          <cell r="BZ375"/>
          <cell r="CA375"/>
          <cell r="CB375"/>
          <cell r="CC375"/>
          <cell r="CD375"/>
          <cell r="CE375"/>
          <cell r="CF375"/>
          <cell r="CG375" t="b">
            <v>0</v>
          </cell>
          <cell r="CH375"/>
          <cell r="CJ375" t="b">
            <v>0</v>
          </cell>
          <cell r="CK375" t="b">
            <v>0</v>
          </cell>
          <cell r="CL375" t="b">
            <v>0</v>
          </cell>
          <cell r="CM375"/>
          <cell r="CO375"/>
          <cell r="CP375"/>
          <cell r="CQ375" t="b">
            <v>0</v>
          </cell>
          <cell r="CR375" t="b">
            <v>0</v>
          </cell>
          <cell r="CS375"/>
          <cell r="CT375"/>
          <cell r="CU375"/>
          <cell r="CV375"/>
          <cell r="CW375"/>
          <cell r="CX375" t="b">
            <v>0</v>
          </cell>
          <cell r="CY375" t="b">
            <v>0</v>
          </cell>
          <cell r="CZ375" t="b">
            <v>0</v>
          </cell>
          <cell r="DA375" t="b">
            <v>0</v>
          </cell>
          <cell r="DB375"/>
          <cell r="DC375"/>
          <cell r="DD375"/>
          <cell r="DE375" t="b">
            <v>0</v>
          </cell>
          <cell r="DF375" t="b">
            <v>0</v>
          </cell>
        </row>
        <row r="376">
          <cell r="A376" t="str">
            <v>COR2467</v>
          </cell>
          <cell r="B376" t="str">
            <v xml:space="preserve">Removing Duplicate Records from the SGN GSR Report </v>
          </cell>
          <cell r="C376" t="str">
            <v>99. Change Cancelled</v>
          </cell>
          <cell r="D376">
            <v>41002</v>
          </cell>
          <cell r="E376" t="str">
            <v>CO RCVD 10/11/2011,EQ PNDG 24/11/2011,EQ PROD 24/11/2011,EQ SENT 08/12/2011,BE RCVD 27/01/2012,BE PNDG 27/01/2012,BE PROD 27/01/2012,BE SENT 09/03/2012,BE CLSD 03/04/2012,EQ SENT 08/12/2011,BE CLSD 03/04/2012</v>
          </cell>
          <cell r="F376" t="str">
            <v> The change requirement is to remove any duplicate record entries on the monthly SGN GSR report resulting from the submission by a shipper of a correction factor amendment and a meter removal file flow on the same day.</v>
          </cell>
          <cell r="G376" t="b">
            <v>0</v>
          </cell>
          <cell r="H376"/>
          <cell r="I376">
            <v>40857</v>
          </cell>
          <cell r="J376">
            <v>40871</v>
          </cell>
          <cell r="L376" t="b">
            <v>0</v>
          </cell>
          <cell r="M376" t="str">
            <v>NNW</v>
          </cell>
          <cell r="N376" t="str">
            <v>SGN</v>
          </cell>
          <cell r="O376" t="str">
            <v>Joel Martin</v>
          </cell>
          <cell r="P376" t="str">
            <v>Joel Martin</v>
          </cell>
          <cell r="Q376" t="str">
            <v>Workload Meeting 16/11/11</v>
          </cell>
          <cell r="R376"/>
          <cell r="S376" t="str">
            <v>Dave Turpin</v>
          </cell>
          <cell r="T376" t="str">
            <v>CO</v>
          </cell>
          <cell r="U376" t="str">
            <v>CLOSED</v>
          </cell>
          <cell r="V376" t="b">
            <v>1</v>
          </cell>
          <cell r="X376" t="str">
            <v>Mark Roberts</v>
          </cell>
          <cell r="Y376">
            <v>40871</v>
          </cell>
          <cell r="Z376">
            <v>40885</v>
          </cell>
          <cell r="AB376">
            <v>40885</v>
          </cell>
          <cell r="AC376">
            <v>0</v>
          </cell>
          <cell r="AD376" t="str">
            <v>8 weeks</v>
          </cell>
          <cell r="AE376">
            <v>40976</v>
          </cell>
          <cell r="AF376" t="str">
            <v>SENT</v>
          </cell>
          <cell r="AG376">
            <v>40885</v>
          </cell>
          <cell r="AH376">
            <v>40935</v>
          </cell>
          <cell r="AI376">
            <v>40949</v>
          </cell>
          <cell r="AJ376">
            <v>40991</v>
          </cell>
          <cell r="AK376">
            <v>40991</v>
          </cell>
          <cell r="AL376">
            <v>40991</v>
          </cell>
          <cell r="AM376">
            <v>40977</v>
          </cell>
          <cell r="AN376" t="str">
            <v>Pre Sanction Review Meeting 06/03/12</v>
          </cell>
          <cell r="AO376">
            <v>41068</v>
          </cell>
          <cell r="AR376"/>
          <cell r="AS376" t="str">
            <v>CLSD</v>
          </cell>
          <cell r="AT376">
            <v>41002</v>
          </cell>
          <cell r="AZ376"/>
          <cell r="BB376"/>
          <cell r="BC376"/>
          <cell r="BE376" t="b">
            <v>0</v>
          </cell>
          <cell r="BF376">
            <v>5</v>
          </cell>
          <cell r="BM376"/>
          <cell r="BO376" t="str">
            <v xml:space="preserve">03/04/12 AK - Email rec'd from Joel Martin stating "Please note this change order can be closed with no further action required."
18/01/12 AK - Update rec'd from Julie Smart. The Business Analyst for this project is Mark Roberts. Business Analyst amended </v>
          </cell>
          <cell r="BQ376"/>
          <cell r="BS376"/>
          <cell r="BU376"/>
          <cell r="BW376"/>
          <cell r="BX376"/>
          <cell r="BZ376"/>
          <cell r="CA376"/>
          <cell r="CB376"/>
          <cell r="CC376"/>
          <cell r="CD376"/>
          <cell r="CE376"/>
          <cell r="CF376"/>
          <cell r="CG376" t="b">
            <v>0</v>
          </cell>
          <cell r="CH376"/>
          <cell r="CJ376" t="b">
            <v>0</v>
          </cell>
          <cell r="CK376" t="b">
            <v>0</v>
          </cell>
          <cell r="CL376" t="b">
            <v>0</v>
          </cell>
          <cell r="CM376"/>
          <cell r="CO376"/>
          <cell r="CP376"/>
          <cell r="CQ376" t="b">
            <v>0</v>
          </cell>
          <cell r="CR376" t="b">
            <v>0</v>
          </cell>
          <cell r="CS376"/>
          <cell r="CT376"/>
          <cell r="CU376"/>
          <cell r="CV376"/>
          <cell r="CW376"/>
          <cell r="CX376" t="b">
            <v>0</v>
          </cell>
          <cell r="CY376" t="b">
            <v>0</v>
          </cell>
          <cell r="CZ376" t="b">
            <v>0</v>
          </cell>
          <cell r="DA376" t="b">
            <v>0</v>
          </cell>
          <cell r="DB376"/>
          <cell r="DC376"/>
          <cell r="DD376"/>
          <cell r="DE376" t="b">
            <v>0</v>
          </cell>
          <cell r="DF376" t="b">
            <v>0</v>
          </cell>
        </row>
        <row r="377">
          <cell r="A377" t="str">
            <v>COR2983</v>
          </cell>
          <cell r="B377" t="str">
            <v>Facilitating UNC Section G 7.3.7</v>
          </cell>
          <cell r="C377" t="str">
            <v>99. Change Cancelled</v>
          </cell>
          <cell r="D377">
            <v>41591</v>
          </cell>
          <cell r="E377" t="str">
            <v>CO RCVD 25/03/2013
EQ-PROD 09/04/2013
EQ-SENT 23/04/2013
BE-RCVD 24/04/2013
BE-PROD 24/04/2013
CA-RCVD 01/11/2013
SN-PROD 01/11/2013
SN-CLSD 13/11/2013</v>
          </cell>
          <cell r="F377" t="str">
            <v>UNC Section “G” 7.3.7 specifies requirements relating to the registration of New Supply meter Points. Currently the Transporters understand these rules are not reflected in central system processes and therefore require Xoserve to analyse the requirements</v>
          </cell>
          <cell r="G377" t="b">
            <v>0</v>
          </cell>
          <cell r="H377"/>
          <cell r="I377">
            <v>41358</v>
          </cell>
          <cell r="J377">
            <v>41373</v>
          </cell>
          <cell r="L377" t="b">
            <v>1</v>
          </cell>
          <cell r="M377" t="str">
            <v>ALL</v>
          </cell>
          <cell r="N377"/>
          <cell r="O377" t="str">
            <v>Joel Martin</v>
          </cell>
          <cell r="P377" t="str">
            <v>Joel Martin</v>
          </cell>
          <cell r="Q377" t="str">
            <v>Workload Meeting 03/04/13</v>
          </cell>
          <cell r="R377"/>
          <cell r="S377" t="str">
            <v>Andy Simpson</v>
          </cell>
          <cell r="T377" t="str">
            <v>CO</v>
          </cell>
          <cell r="U377" t="str">
            <v>CLOSED</v>
          </cell>
          <cell r="V377" t="b">
            <v>1</v>
          </cell>
          <cell r="X377" t="str">
            <v>Tom Lineham</v>
          </cell>
          <cell r="Y377">
            <v>41373</v>
          </cell>
          <cell r="AA377">
            <v>41387</v>
          </cell>
          <cell r="AB377">
            <v>41387</v>
          </cell>
          <cell r="AD377"/>
          <cell r="AF377" t="str">
            <v>SENT</v>
          </cell>
          <cell r="AG377">
            <v>41387</v>
          </cell>
          <cell r="AH377">
            <v>41388</v>
          </cell>
          <cell r="AI377">
            <v>41402</v>
          </cell>
          <cell r="AJ377">
            <v>41402</v>
          </cell>
          <cell r="AN377"/>
          <cell r="AR377"/>
          <cell r="AS377"/>
          <cell r="AU377">
            <v>41579</v>
          </cell>
          <cell r="AV377">
            <v>41593</v>
          </cell>
          <cell r="AZ377"/>
          <cell r="BB377"/>
          <cell r="BC377" t="str">
            <v>CLSD</v>
          </cell>
          <cell r="BD377">
            <v>41591</v>
          </cell>
          <cell r="BE377" t="b">
            <v>0</v>
          </cell>
          <cell r="BF377">
            <v>3</v>
          </cell>
          <cell r="BH377">
            <v>41775</v>
          </cell>
          <cell r="BK377">
            <v>42219</v>
          </cell>
          <cell r="BL377">
            <v>42242</v>
          </cell>
          <cell r="BM377" t="str">
            <v>SENT</v>
          </cell>
          <cell r="BN377">
            <v>42219</v>
          </cell>
          <cell r="BO377" t="str">
            <v>03/08/2015: CCN document sent today for COR2789 Back Billing-functionality associated with the implementation of Mod 424 &amp; 410a. Which also relates to COR2983.
13/11/13 KB - CMSG meeting approved the closure of COR2983 as this will be combined  as one pr</v>
          </cell>
          <cell r="BQ377"/>
          <cell r="BS377"/>
          <cell r="BU377"/>
          <cell r="BW377"/>
          <cell r="BX377"/>
          <cell r="BZ377"/>
          <cell r="CA377"/>
          <cell r="CB377"/>
          <cell r="CC377"/>
          <cell r="CD377"/>
          <cell r="CE377"/>
          <cell r="CF377"/>
          <cell r="CG377" t="b">
            <v>0</v>
          </cell>
          <cell r="CH377"/>
          <cell r="CJ377" t="b">
            <v>0</v>
          </cell>
          <cell r="CK377" t="b">
            <v>0</v>
          </cell>
          <cell r="CL377" t="b">
            <v>0</v>
          </cell>
          <cell r="CM377"/>
          <cell r="CO377"/>
          <cell r="CP377"/>
          <cell r="CQ377" t="b">
            <v>0</v>
          </cell>
          <cell r="CR377" t="b">
            <v>0</v>
          </cell>
          <cell r="CS377"/>
          <cell r="CT377"/>
          <cell r="CU377"/>
          <cell r="CV377"/>
          <cell r="CW377"/>
          <cell r="CX377" t="b">
            <v>0</v>
          </cell>
          <cell r="CY377" t="b">
            <v>0</v>
          </cell>
          <cell r="CZ377" t="b">
            <v>0</v>
          </cell>
          <cell r="DA377" t="b">
            <v>0</v>
          </cell>
          <cell r="DB377"/>
          <cell r="DC377"/>
          <cell r="DD377"/>
          <cell r="DE377" t="b">
            <v>0</v>
          </cell>
          <cell r="DF377" t="b">
            <v>0</v>
          </cell>
        </row>
        <row r="378">
          <cell r="A378" t="str">
            <v>COR1000.03</v>
          </cell>
          <cell r="B378" t="str">
            <v>IX WAN Upgrades (Variation 1)</v>
          </cell>
          <cell r="C378" t="str">
            <v>100. Change Completed</v>
          </cell>
          <cell r="D378">
            <v>40637</v>
          </cell>
          <cell r="E378" t="str">
            <v>09/07/15, PD IMPD
CO RCVD 04/04/2011,PD IMPD 04/04/2011,CO RCVD 04/04/2011,PD IMPD 04/04/2011</v>
          </cell>
          <cell r="F378" t="str">
            <v>Upgrade of the WAN circuits to TCS to support the service Desk project..
Temporary line to track second implementation.</v>
          </cell>
          <cell r="G378" t="b">
            <v>0</v>
          </cell>
          <cell r="H378"/>
          <cell r="I378">
            <v>40637</v>
          </cell>
          <cell r="L378" t="b">
            <v>0</v>
          </cell>
          <cell r="M378"/>
          <cell r="N378"/>
          <cell r="O378"/>
          <cell r="P378" t="str">
            <v>Iain Collin</v>
          </cell>
          <cell r="Q378"/>
          <cell r="R378"/>
          <cell r="S378" t="str">
            <v>Chris Fears</v>
          </cell>
          <cell r="T378" t="str">
            <v>CR (internal)</v>
          </cell>
          <cell r="U378" t="str">
            <v>COMPLETE</v>
          </cell>
          <cell r="V378" t="b">
            <v>0</v>
          </cell>
          <cell r="X378"/>
          <cell r="AD378"/>
          <cell r="AF378"/>
          <cell r="AN378"/>
          <cell r="AR378"/>
          <cell r="AS378"/>
          <cell r="AZ378"/>
          <cell r="BB378"/>
          <cell r="BC378"/>
          <cell r="BE378" t="b">
            <v>0</v>
          </cell>
          <cell r="BF378">
            <v>7</v>
          </cell>
          <cell r="BH378">
            <v>40574</v>
          </cell>
          <cell r="BI378">
            <v>40574</v>
          </cell>
          <cell r="BM378" t="str">
            <v>IMPD</v>
          </cell>
          <cell r="BN378">
            <v>40637</v>
          </cell>
          <cell r="BO378" t="str">
            <v>19/08/15- Emailed Mark Bignamm again to get confirmation for close down.09/07/15- CM - Update from Chris Fears 
As far as In am aware all Telecoms work has now been completed and a PIA submitted (quite a long time ago). So this can be closed
25/05/12 AK -</v>
          </cell>
          <cell r="BQ378"/>
          <cell r="BS378"/>
          <cell r="BU378"/>
          <cell r="BW378"/>
          <cell r="BX378"/>
          <cell r="BZ378"/>
          <cell r="CA378"/>
          <cell r="CB378"/>
          <cell r="CC378"/>
          <cell r="CD378"/>
          <cell r="CE378"/>
          <cell r="CF378"/>
          <cell r="CG378" t="b">
            <v>0</v>
          </cell>
          <cell r="CH378"/>
          <cell r="CJ378" t="b">
            <v>0</v>
          </cell>
          <cell r="CK378" t="b">
            <v>0</v>
          </cell>
          <cell r="CL378" t="b">
            <v>0</v>
          </cell>
          <cell r="CM378"/>
          <cell r="CO378"/>
          <cell r="CP378"/>
          <cell r="CQ378" t="b">
            <v>0</v>
          </cell>
          <cell r="CR378" t="b">
            <v>0</v>
          </cell>
          <cell r="CS378"/>
          <cell r="CT378"/>
          <cell r="CU378"/>
          <cell r="CV378"/>
          <cell r="CW378"/>
          <cell r="CX378" t="b">
            <v>0</v>
          </cell>
          <cell r="CY378" t="b">
            <v>0</v>
          </cell>
          <cell r="CZ378" t="b">
            <v>0</v>
          </cell>
          <cell r="DA378" t="b">
            <v>0</v>
          </cell>
          <cell r="DB378"/>
          <cell r="DC378"/>
          <cell r="DD378"/>
          <cell r="DE378" t="b">
            <v>0</v>
          </cell>
          <cell r="DF378" t="b">
            <v>0</v>
          </cell>
        </row>
        <row r="379">
          <cell r="A379" t="str">
            <v>COR1000.03a</v>
          </cell>
          <cell r="B379" t="str">
            <v>IX WAN Upgrades (Variation 2)</v>
          </cell>
          <cell r="C379" t="str">
            <v>99. Change Cancelled</v>
          </cell>
          <cell r="D379">
            <v>42929</v>
          </cell>
          <cell r="E379" t="str">
            <v>CO RCVD 01/08/2011,PD PROD 01/08/2011,CO RCVD 01/08/2011,PD PROD 01/08/2011,PD IMPD 
13/07/2017, PD CLSD</v>
          </cell>
          <cell r="F379" t="str">
            <v>Upgrade of the WAN circuits to TCS to support the service Desk project..
Temporary line to track second implementation.</v>
          </cell>
          <cell r="G379" t="b">
            <v>0</v>
          </cell>
          <cell r="H379"/>
          <cell r="I379">
            <v>40756</v>
          </cell>
          <cell r="L379" t="b">
            <v>0</v>
          </cell>
          <cell r="M379"/>
          <cell r="N379"/>
          <cell r="O379"/>
          <cell r="P379" t="str">
            <v>Chris Fears</v>
          </cell>
          <cell r="Q379"/>
          <cell r="R379"/>
          <cell r="S379" t="str">
            <v>Chris Fears</v>
          </cell>
          <cell r="T379" t="str">
            <v>CR (internal)</v>
          </cell>
          <cell r="U379" t="str">
            <v>CLOSED</v>
          </cell>
          <cell r="V379" t="b">
            <v>0</v>
          </cell>
          <cell r="X379"/>
          <cell r="AD379"/>
          <cell r="AF379"/>
          <cell r="AN379"/>
          <cell r="AR379"/>
          <cell r="AS379"/>
          <cell r="AZ379"/>
          <cell r="BB379"/>
          <cell r="BC379"/>
          <cell r="BE379" t="b">
            <v>0</v>
          </cell>
          <cell r="BF379">
            <v>7</v>
          </cell>
          <cell r="BH379">
            <v>41057</v>
          </cell>
          <cell r="BI379">
            <v>41057</v>
          </cell>
          <cell r="BM379" t="str">
            <v>CLSD</v>
          </cell>
          <cell r="BN379">
            <v>42929</v>
          </cell>
          <cell r="BO379" t="str">
            <v xml:space="preserve">13/07/17 DC Email from SM confirming closing the proiject as it was implemented 5 years ago.  I have put it as closed rather than complete because we have never received any closdown docs.0
19/08/15- CM  Emailed Mark Bignall again to get confirmation for </v>
          </cell>
          <cell r="BQ379"/>
          <cell r="BS379"/>
          <cell r="BU379"/>
          <cell r="BW379"/>
          <cell r="BX379"/>
          <cell r="BZ379"/>
          <cell r="CA379"/>
          <cell r="CB379"/>
          <cell r="CC379"/>
          <cell r="CD379"/>
          <cell r="CE379"/>
          <cell r="CF379"/>
          <cell r="CG379" t="b">
            <v>0</v>
          </cell>
          <cell r="CH379"/>
          <cell r="CJ379" t="b">
            <v>0</v>
          </cell>
          <cell r="CK379" t="b">
            <v>0</v>
          </cell>
          <cell r="CL379" t="b">
            <v>0</v>
          </cell>
          <cell r="CM379"/>
          <cell r="CO379"/>
          <cell r="CP379"/>
          <cell r="CQ379" t="b">
            <v>0</v>
          </cell>
          <cell r="CR379" t="b">
            <v>0</v>
          </cell>
          <cell r="CS379"/>
          <cell r="CT379"/>
          <cell r="CU379"/>
          <cell r="CV379"/>
          <cell r="CW379"/>
          <cell r="CX379" t="b">
            <v>0</v>
          </cell>
          <cell r="CY379" t="b">
            <v>0</v>
          </cell>
          <cell r="CZ379" t="b">
            <v>0</v>
          </cell>
          <cell r="DA379" t="b">
            <v>0</v>
          </cell>
          <cell r="DB379"/>
          <cell r="DC379"/>
          <cell r="DD379"/>
          <cell r="DE379" t="b">
            <v>0</v>
          </cell>
          <cell r="DF379" t="b">
            <v>0</v>
          </cell>
        </row>
        <row r="380">
          <cell r="A380" t="str">
            <v>COR2449</v>
          </cell>
          <cell r="B380" t="str">
            <v>Retention of MAM ID in Transporter Systems at change of Shipper (MOD 437)</v>
          </cell>
          <cell r="C380" t="str">
            <v>99. Change Cancelled</v>
          </cell>
          <cell r="D380">
            <v>41649</v>
          </cell>
          <cell r="E380" t="str">
            <v>CO RCVD 16/01/2013
EQ PROD30/01/2013
EQ SENT 13/02/2013 BE RCVD 15/02/20I3 BE PROD 01/03/2013
BE SENT 05/06/2013
CA RCVD 06/06/2013
SN SENT 19/06/2013
PD PROD 19/06/2013
PD IMPD 25/07/2013
PD-SENT 03/01/2014
PD-CLSD 10/01/2014</v>
          </cell>
          <cell r="F380" t="str">
            <v>Currently Transporter systems remove the MAM ID following change of Shipper. UNC Mod 437 looks to change the process to retain the MAM ID in Transporter systems following a change of Shipper. This COR should support the detailed solution as specified in U</v>
          </cell>
          <cell r="G380" t="b">
            <v>1</v>
          </cell>
          <cell r="H380"/>
          <cell r="I380">
            <v>41290</v>
          </cell>
          <cell r="J380">
            <v>41304</v>
          </cell>
          <cell r="L380" t="b">
            <v>0</v>
          </cell>
          <cell r="M380" t="str">
            <v>ADN</v>
          </cell>
          <cell r="N380"/>
          <cell r="O380" t="str">
            <v>Joel Martin</v>
          </cell>
          <cell r="P380" t="str">
            <v>Joel Martin</v>
          </cell>
          <cell r="Q380" t="str">
            <v>Workload Meeting 23/01/2013</v>
          </cell>
          <cell r="R380" t="str">
            <v>Dave Addison</v>
          </cell>
          <cell r="S380" t="str">
            <v xml:space="preserve">Lee Chambers </v>
          </cell>
          <cell r="T380" t="str">
            <v>CO</v>
          </cell>
          <cell r="U380" t="str">
            <v>CLOSED</v>
          </cell>
          <cell r="V380" t="b">
            <v>1</v>
          </cell>
          <cell r="X380" t="str">
            <v>Jon Follows</v>
          </cell>
          <cell r="Y380">
            <v>41304</v>
          </cell>
          <cell r="Z380">
            <v>41318</v>
          </cell>
          <cell r="AB380">
            <v>41318</v>
          </cell>
          <cell r="AD380"/>
          <cell r="AF380" t="str">
            <v>SENT</v>
          </cell>
          <cell r="AG380">
            <v>41318</v>
          </cell>
          <cell r="AH380">
            <v>41320</v>
          </cell>
          <cell r="AI380">
            <v>41334</v>
          </cell>
          <cell r="AJ380">
            <v>41334</v>
          </cell>
          <cell r="AK380">
            <v>41432</v>
          </cell>
          <cell r="AM380">
            <v>41430</v>
          </cell>
          <cell r="AN380" t="str">
            <v>Pre Sanction Meeting 04/06/13</v>
          </cell>
          <cell r="AR380"/>
          <cell r="AS380" t="str">
            <v>SENT</v>
          </cell>
          <cell r="AT380">
            <v>41430</v>
          </cell>
          <cell r="AU380">
            <v>41431</v>
          </cell>
          <cell r="AV380">
            <v>41444</v>
          </cell>
          <cell r="AW380">
            <v>41444</v>
          </cell>
          <cell r="AX380">
            <v>41444</v>
          </cell>
          <cell r="AZ380"/>
          <cell r="BA380">
            <v>41444</v>
          </cell>
          <cell r="BB380"/>
          <cell r="BC380" t="str">
            <v>SENT</v>
          </cell>
          <cell r="BD380">
            <v>41444</v>
          </cell>
          <cell r="BE380" t="b">
            <v>0</v>
          </cell>
          <cell r="BF380">
            <v>3</v>
          </cell>
          <cell r="BH380">
            <v>41480</v>
          </cell>
          <cell r="BI380">
            <v>41480</v>
          </cell>
          <cell r="BJ380">
            <v>41578</v>
          </cell>
          <cell r="BK380">
            <v>41642</v>
          </cell>
          <cell r="BM380" t="str">
            <v>CLSD</v>
          </cell>
          <cell r="BN380">
            <v>41649</v>
          </cell>
          <cell r="BO380" t="str">
            <v>15/02/13 KB - External Spend Category changed to Pot 3 per e-mail from Joel Martin - this was originally submitted as a Pot 4 (All Network) funded changed however this was challenged by Sean McGoldrick (UKT).</v>
          </cell>
          <cell r="BQ380"/>
          <cell r="BS380"/>
          <cell r="BU380"/>
          <cell r="BW380"/>
          <cell r="BX380"/>
          <cell r="BZ380"/>
          <cell r="CA380"/>
          <cell r="CB380"/>
          <cell r="CC380"/>
          <cell r="CD380"/>
          <cell r="CE380"/>
          <cell r="CF380"/>
          <cell r="CG380" t="b">
            <v>0</v>
          </cell>
          <cell r="CH380"/>
          <cell r="CJ380" t="b">
            <v>0</v>
          </cell>
          <cell r="CK380" t="b">
            <v>0</v>
          </cell>
          <cell r="CL380" t="b">
            <v>0</v>
          </cell>
          <cell r="CM380"/>
          <cell r="CO380"/>
          <cell r="CP380"/>
          <cell r="CQ380" t="b">
            <v>0</v>
          </cell>
          <cell r="CR380" t="b">
            <v>0</v>
          </cell>
          <cell r="CS380"/>
          <cell r="CT380"/>
          <cell r="CU380"/>
          <cell r="CV380"/>
          <cell r="CW380"/>
          <cell r="CX380" t="b">
            <v>0</v>
          </cell>
          <cell r="CY380" t="b">
            <v>0</v>
          </cell>
          <cell r="CZ380" t="b">
            <v>0</v>
          </cell>
          <cell r="DA380" t="b">
            <v>0</v>
          </cell>
          <cell r="DB380"/>
          <cell r="DC380"/>
          <cell r="DD380"/>
          <cell r="DE380" t="b">
            <v>0</v>
          </cell>
          <cell r="DF380" t="b">
            <v>0</v>
          </cell>
        </row>
        <row r="381">
          <cell r="A381" t="str">
            <v>4374</v>
          </cell>
          <cell r="B381" t="str">
            <v xml:space="preserve"> SFTP Delivery for all British Gas Reports (ASR)</v>
          </cell>
          <cell r="C381" t="str">
            <v>99. Change Cancelled</v>
          </cell>
          <cell r="D381">
            <v>43000</v>
          </cell>
          <cell r="E381" t="str">
            <v>CO-RCVD 22/09/2017
CO-CLSD 31/10/2017</v>
          </cell>
          <cell r="F381" t="str">
            <v xml:space="preserve"> The customer has requested for all British Gas Reports to now be delivered via SFTP. These reports are currently delivered via email and DVD:
BUS Primes &amp; Subs Report
BGT Meter Report
BUS AQ Report
BUS Nomination Enquiry Report
BUS Beacon Report
As the</v>
          </cell>
          <cell r="G381" t="b">
            <v>0</v>
          </cell>
          <cell r="H381"/>
          <cell r="I381">
            <v>43000</v>
          </cell>
          <cell r="K381">
            <v>43008</v>
          </cell>
          <cell r="L381" t="b">
            <v>0</v>
          </cell>
          <cell r="M381"/>
          <cell r="N381"/>
          <cell r="O381"/>
          <cell r="P381" t="str">
            <v>Greg Causon</v>
          </cell>
          <cell r="Q381" t="str">
            <v>ICAF 11/10/17</v>
          </cell>
          <cell r="R381"/>
          <cell r="S381" t="str">
            <v>Dene Williams</v>
          </cell>
          <cell r="T381" t="str">
            <v>CR (ASR)</v>
          </cell>
          <cell r="U381" t="str">
            <v>CLOSED</v>
          </cell>
          <cell r="V381" t="b">
            <v>0</v>
          </cell>
          <cell r="X381"/>
          <cell r="AD381"/>
          <cell r="AF381"/>
          <cell r="AN381"/>
          <cell r="AR381"/>
          <cell r="AS381"/>
          <cell r="AZ381"/>
          <cell r="BB381"/>
          <cell r="BC381"/>
          <cell r="BE381" t="b">
            <v>0</v>
          </cell>
          <cell r="BM381"/>
          <cell r="BO381" t="str">
            <v>15/11/2017 JB Change proposal to be closed during following analysis with Emma Smith and business Ops stakeholders. Formal closure required via next DSC change management committee.
2/11/2017 DC email sent to DW and TL to advise this change is closed.
1/1</v>
          </cell>
          <cell r="BQ381"/>
          <cell r="BS381"/>
          <cell r="BU381"/>
          <cell r="BW381"/>
          <cell r="BX381"/>
          <cell r="BY381">
            <v>99</v>
          </cell>
          <cell r="BZ381"/>
          <cell r="CA381" t="str">
            <v>R &amp; N</v>
          </cell>
          <cell r="CB381"/>
          <cell r="CC381" t="str">
            <v>Project Delivery</v>
          </cell>
          <cell r="CD381"/>
          <cell r="CE381"/>
          <cell r="CF381"/>
          <cell r="CG381" t="b">
            <v>0</v>
          </cell>
          <cell r="CH381"/>
          <cell r="CJ381" t="b">
            <v>0</v>
          </cell>
          <cell r="CK381" t="b">
            <v>0</v>
          </cell>
          <cell r="CL381" t="b">
            <v>0</v>
          </cell>
          <cell r="CM381"/>
          <cell r="CO381"/>
          <cell r="CP381"/>
          <cell r="CQ381" t="b">
            <v>0</v>
          </cell>
          <cell r="CR381" t="b">
            <v>0</v>
          </cell>
          <cell r="CS381"/>
          <cell r="CT381"/>
          <cell r="CU381"/>
          <cell r="CV381"/>
          <cell r="CW381"/>
          <cell r="CX381" t="b">
            <v>0</v>
          </cell>
          <cell r="CY381" t="b">
            <v>0</v>
          </cell>
          <cell r="CZ381" t="b">
            <v>0</v>
          </cell>
          <cell r="DA381" t="b">
            <v>0</v>
          </cell>
          <cell r="DB381"/>
          <cell r="DC381"/>
          <cell r="DD381"/>
          <cell r="DE381" t="b">
            <v>0</v>
          </cell>
          <cell r="DF381" t="b">
            <v>0</v>
          </cell>
        </row>
        <row r="382">
          <cell r="A382" t="str">
            <v>4375</v>
          </cell>
          <cell r="B382" t="str">
            <v>NTS Gemini Data Import into SAP BW</v>
          </cell>
          <cell r="C382" t="str">
            <v>99. Change Cancelled</v>
          </cell>
          <cell r="D382">
            <v>43112</v>
          </cell>
          <cell r="E382" t="str">
            <v>CO-RCVD 22/09/2017
Moved from CO-RCVD to 2.2 Awaiting ME/BICC HLE Quote 09/11/2017
99. Change Cancelled</v>
          </cell>
          <cell r="F382" t="str">
            <v>Currently a macro spreadsheet is used on the team for validation of the ARS and REV charges on the NTS Entry Capacity Invoice using data from Gemini. 
Due to some MOD changes and EU requirements, the team is required to carry out manual manipulation and m</v>
          </cell>
          <cell r="G382" t="b">
            <v>0</v>
          </cell>
          <cell r="H382"/>
          <cell r="I382">
            <v>43000</v>
          </cell>
          <cell r="K382">
            <v>43039</v>
          </cell>
          <cell r="L382" t="b">
            <v>0</v>
          </cell>
          <cell r="M382"/>
          <cell r="N382"/>
          <cell r="O382"/>
          <cell r="P382" t="str">
            <v>Matthew Newman</v>
          </cell>
          <cell r="Q382" t="str">
            <v>ICAF 27/9/17</v>
          </cell>
          <cell r="R382" t="str">
            <v>Andy Miller</v>
          </cell>
          <cell r="S382" t="str">
            <v>Tom Lineham</v>
          </cell>
          <cell r="T382" t="str">
            <v>CR (Internal)</v>
          </cell>
          <cell r="U382" t="str">
            <v>CLOSED</v>
          </cell>
          <cell r="V382" t="b">
            <v>0</v>
          </cell>
          <cell r="W382">
            <v>43112</v>
          </cell>
          <cell r="X382"/>
          <cell r="AD382"/>
          <cell r="AF382"/>
          <cell r="AN382"/>
          <cell r="AR382"/>
          <cell r="AS382"/>
          <cell r="AZ382"/>
          <cell r="BB382"/>
          <cell r="BC382"/>
          <cell r="BE382" t="b">
            <v>0</v>
          </cell>
          <cell r="BH382">
            <v>36558</v>
          </cell>
          <cell r="BM382"/>
          <cell r="BO382" t="str">
            <v xml:space="preserve">16/01/18 DC during a meeting with ME and Data this change was discussed and it may not be as expensive and first thought, Steve C is to speak to Tom and let us know what the deal is.
12/01/2018 DC I have received an email from Tom Lineham confirming this </v>
          </cell>
          <cell r="BQ382"/>
          <cell r="BS382"/>
          <cell r="BU382"/>
          <cell r="BW382"/>
          <cell r="BX382"/>
          <cell r="BY382">
            <v>99</v>
          </cell>
          <cell r="BZ382"/>
          <cell r="CA382" t="str">
            <v>Data Office</v>
          </cell>
          <cell r="CB382"/>
          <cell r="CC382" t="str">
            <v>Project Delivery</v>
          </cell>
          <cell r="CD382" t="str">
            <v>BW</v>
          </cell>
          <cell r="CE382" t="str">
            <v>Other</v>
          </cell>
          <cell r="CF382" t="str">
            <v>31-100days</v>
          </cell>
          <cell r="CG382" t="b">
            <v>0</v>
          </cell>
          <cell r="CH382"/>
          <cell r="CJ382" t="b">
            <v>0</v>
          </cell>
          <cell r="CK382" t="b">
            <v>0</v>
          </cell>
          <cell r="CL382" t="b">
            <v>0</v>
          </cell>
          <cell r="CM382"/>
          <cell r="CO382"/>
          <cell r="CP382"/>
          <cell r="CQ382" t="b">
            <v>0</v>
          </cell>
          <cell r="CR382" t="b">
            <v>0</v>
          </cell>
          <cell r="CS382"/>
          <cell r="CT382"/>
          <cell r="CU382"/>
          <cell r="CV382" t="str">
            <v>Additional or 3rd Party Service Request</v>
          </cell>
          <cell r="CW382" t="str">
            <v>One Market Participant</v>
          </cell>
          <cell r="CX382" t="b">
            <v>0</v>
          </cell>
          <cell r="CY382" t="b">
            <v>1</v>
          </cell>
          <cell r="CZ382" t="b">
            <v>0</v>
          </cell>
          <cell r="DA382" t="b">
            <v>0</v>
          </cell>
          <cell r="DB382" t="str">
            <v>Service Area 23: Internal</v>
          </cell>
          <cell r="DC382" t="str">
            <v>None (Xoserve internal initiative)</v>
          </cell>
          <cell r="DD382" t="str">
            <v>Low</v>
          </cell>
          <cell r="DE382" t="b">
            <v>0</v>
          </cell>
          <cell r="DF382" t="b">
            <v>0</v>
          </cell>
        </row>
        <row r="383">
          <cell r="A383" t="str">
            <v>4508</v>
          </cell>
          <cell r="B383" t="str">
            <v>USM File Occurrence Limit Change</v>
          </cell>
          <cell r="C383" t="str">
            <v>100. Change Completed</v>
          </cell>
          <cell r="D383">
            <v>43136</v>
          </cell>
          <cell r="E383" t="str">
            <v>CO-RCVD 25/10/2017
Moved from CO-RCVD to 2.2 Awaiting ME/BICC HLE Quote 09/11/2017
11. Change In Delivery
100. Change Completed</v>
          </cell>
          <cell r="F383" t="str">
            <v>THE USM file (Unique Sites Allocation) is received by SAP-ISU from Gemini on a twice daily basis and contains all allocated energy for Unique Sites (NTS, Telemetered and Shared). During the UK Link Programme, no defined record occurrence limit was availab</v>
          </cell>
          <cell r="G383" t="b">
            <v>0</v>
          </cell>
          <cell r="H383"/>
          <cell r="I383">
            <v>43033</v>
          </cell>
          <cell r="K383">
            <v>43042</v>
          </cell>
          <cell r="L383" t="b">
            <v>0</v>
          </cell>
          <cell r="M383"/>
          <cell r="N383"/>
          <cell r="O383"/>
          <cell r="P383" t="str">
            <v>Dean Johnson/Sandra Simpson</v>
          </cell>
          <cell r="Q383" t="str">
            <v>ICAF 25/10/2017</v>
          </cell>
          <cell r="R383" t="str">
            <v>Lee Foster</v>
          </cell>
          <cell r="S383" t="str">
            <v>Padmini Duvvuri</v>
          </cell>
          <cell r="T383" t="str">
            <v>CR (Internal)</v>
          </cell>
          <cell r="U383" t="str">
            <v>COMPLETE</v>
          </cell>
          <cell r="V383" t="b">
            <v>0</v>
          </cell>
          <cell r="W383">
            <v>43136</v>
          </cell>
          <cell r="X383"/>
          <cell r="AD383"/>
          <cell r="AF383"/>
          <cell r="AN383"/>
          <cell r="AR383"/>
          <cell r="AS383"/>
          <cell r="AZ383"/>
          <cell r="BB383"/>
          <cell r="BC383"/>
          <cell r="BE383" t="b">
            <v>0</v>
          </cell>
          <cell r="BH383">
            <v>43133</v>
          </cell>
          <cell r="BI383">
            <v>43136</v>
          </cell>
          <cell r="BM383"/>
          <cell r="BO383" t="str">
            <v>05/02/2018 DC Email confirmation that this change has been deployed.
05/02/2018 DC I have chased Karen Goodwin to see it this change has been implemented yet as Dean Johnson is chasing it.
29/01/2018 AC - Update from ME schedule: Merging with defect chang</v>
          </cell>
          <cell r="BQ383"/>
          <cell r="BS383"/>
          <cell r="BU383"/>
          <cell r="BW383"/>
          <cell r="BX383"/>
          <cell r="BY383">
            <v>50</v>
          </cell>
          <cell r="BZ383"/>
          <cell r="CA383" t="str">
            <v>R &amp; N</v>
          </cell>
          <cell r="CB383" t="str">
            <v>XO3579</v>
          </cell>
          <cell r="CC383" t="str">
            <v>ME</v>
          </cell>
          <cell r="CD383" t="str">
            <v>ISU</v>
          </cell>
          <cell r="CE383" t="str">
            <v>Other</v>
          </cell>
          <cell r="CF383" t="str">
            <v>0-30days</v>
          </cell>
          <cell r="CG383" t="b">
            <v>0</v>
          </cell>
          <cell r="CH383"/>
          <cell r="CJ383" t="b">
            <v>0</v>
          </cell>
          <cell r="CK383" t="b">
            <v>0</v>
          </cell>
          <cell r="CL383" t="b">
            <v>0</v>
          </cell>
          <cell r="CM383"/>
          <cell r="CO383"/>
          <cell r="CP383"/>
          <cell r="CQ383" t="b">
            <v>0</v>
          </cell>
          <cell r="CR383" t="b">
            <v>0</v>
          </cell>
          <cell r="CS383"/>
          <cell r="CT383"/>
          <cell r="CU383"/>
          <cell r="CV383"/>
          <cell r="CW383"/>
          <cell r="CX383" t="b">
            <v>0</v>
          </cell>
          <cell r="CY383" t="b">
            <v>0</v>
          </cell>
          <cell r="CZ383" t="b">
            <v>0</v>
          </cell>
          <cell r="DA383" t="b">
            <v>0</v>
          </cell>
          <cell r="DB383"/>
          <cell r="DC383"/>
          <cell r="DD383"/>
          <cell r="DE383" t="b">
            <v>0</v>
          </cell>
          <cell r="DF383" t="b">
            <v>0</v>
          </cell>
        </row>
        <row r="384">
          <cell r="A384" t="str">
            <v>COR3264</v>
          </cell>
          <cell r="B384" t="str">
            <v>Relocation of DN energy processes currently undertaken by NTS</v>
          </cell>
          <cell r="C384" t="str">
            <v>99. Change Cancelled</v>
          </cell>
          <cell r="D384">
            <v>41682</v>
          </cell>
          <cell r="E384" t="str">
            <v>CO-RCVD 21/11/2013
EQ-PROD 04/12/2013
EQ-SENT 22/01/2014
EQ-CLSD 12/02/2014</v>
          </cell>
          <cell r="F384" t="str">
            <v>Rationalisation of DN related tasks undertaken by NTS has identified the following activities that need to be relocated.</v>
          </cell>
          <cell r="G384" t="b">
            <v>0</v>
          </cell>
          <cell r="H384"/>
          <cell r="I384">
            <v>41599</v>
          </cell>
          <cell r="J384">
            <v>41612</v>
          </cell>
          <cell r="K384">
            <v>41730</v>
          </cell>
          <cell r="L384" t="b">
            <v>1</v>
          </cell>
          <cell r="M384" t="str">
            <v>ALL</v>
          </cell>
          <cell r="N384"/>
          <cell r="O384" t="str">
            <v>Alan Raper</v>
          </cell>
          <cell r="P384" t="str">
            <v>Alan Raper</v>
          </cell>
          <cell r="Q384"/>
          <cell r="R384" t="str">
            <v>Tricia Moody</v>
          </cell>
          <cell r="S384" t="str">
            <v>Andy Earnshaw</v>
          </cell>
          <cell r="T384" t="str">
            <v>CO</v>
          </cell>
          <cell r="U384" t="str">
            <v>CLOSED</v>
          </cell>
          <cell r="V384" t="b">
            <v>1</v>
          </cell>
          <cell r="X384" t="str">
            <v>Jo Beardsmore</v>
          </cell>
          <cell r="Y384">
            <v>41612</v>
          </cell>
          <cell r="Z384">
            <v>41670</v>
          </cell>
          <cell r="AB384">
            <v>41661</v>
          </cell>
          <cell r="AD384"/>
          <cell r="AE384">
            <v>41745</v>
          </cell>
          <cell r="AF384" t="str">
            <v>CLSD</v>
          </cell>
          <cell r="AG384">
            <v>41682</v>
          </cell>
          <cell r="AN384"/>
          <cell r="AR384"/>
          <cell r="AS384"/>
          <cell r="AZ384"/>
          <cell r="BB384"/>
          <cell r="BC384"/>
          <cell r="BE384" t="b">
            <v>0</v>
          </cell>
          <cell r="BF384">
            <v>3</v>
          </cell>
          <cell r="BM384"/>
          <cell r="BO384" t="str">
            <v>12/02/14 KB - COR3264 closed per CMSG agreement.  Refer to meeting minutes.  
07/02/14 KB - Note sent from Jo Beardsmore to Alan Raper recommending closure of this CO.  Await response from Alan. 
23/01/14 KB - Update from Alan - The more I look at these a</v>
          </cell>
          <cell r="BQ384"/>
          <cell r="BS384"/>
          <cell r="BU384"/>
          <cell r="BW384"/>
          <cell r="BX384"/>
          <cell r="BZ384"/>
          <cell r="CA384"/>
          <cell r="CB384"/>
          <cell r="CC384"/>
          <cell r="CD384"/>
          <cell r="CE384"/>
          <cell r="CF384"/>
          <cell r="CG384" t="b">
            <v>0</v>
          </cell>
          <cell r="CH384"/>
          <cell r="CJ384" t="b">
            <v>0</v>
          </cell>
          <cell r="CK384" t="b">
            <v>0</v>
          </cell>
          <cell r="CL384" t="b">
            <v>0</v>
          </cell>
          <cell r="CM384"/>
          <cell r="CO384"/>
          <cell r="CP384"/>
          <cell r="CQ384" t="b">
            <v>0</v>
          </cell>
          <cell r="CR384" t="b">
            <v>0</v>
          </cell>
          <cell r="CS384"/>
          <cell r="CT384"/>
          <cell r="CU384"/>
          <cell r="CV384"/>
          <cell r="CW384"/>
          <cell r="CX384" t="b">
            <v>0</v>
          </cell>
          <cell r="CY384" t="b">
            <v>0</v>
          </cell>
          <cell r="CZ384" t="b">
            <v>0</v>
          </cell>
          <cell r="DA384" t="b">
            <v>0</v>
          </cell>
          <cell r="DB384"/>
          <cell r="DC384"/>
          <cell r="DD384"/>
          <cell r="DE384" t="b">
            <v>0</v>
          </cell>
          <cell r="DF384" t="b">
            <v>0</v>
          </cell>
        </row>
        <row r="385">
          <cell r="A385" t="str">
            <v>COR3275</v>
          </cell>
          <cell r="B385" t="str">
            <v>Unregistered Supply Points – Portfolio Clearance Initiative – Stage 2</v>
          </cell>
          <cell r="C385" t="str">
            <v>99. Change Cancelled</v>
          </cell>
          <cell r="D385">
            <v>41624</v>
          </cell>
          <cell r="E385" t="str">
            <v>CO-RCVD 02/12/2013
EQ-PROD 13/12/2013
EQ-CLSD 16/12/2013</v>
          </cell>
          <cell r="F385" t="str">
            <v xml:space="preserve">This change order request is linked to COR 3234 (Portfolio Clearance Initiative) which requires Xoserve to prepare and provide to Shippers unregistered and shipperless supply point datasets. This COR requires Xoserve to undertake stage two of the process </v>
          </cell>
          <cell r="G385" t="b">
            <v>0</v>
          </cell>
          <cell r="H385"/>
          <cell r="I385">
            <v>41610</v>
          </cell>
          <cell r="J385">
            <v>41621</v>
          </cell>
          <cell r="K385">
            <v>41760</v>
          </cell>
          <cell r="L385" t="b">
            <v>1</v>
          </cell>
          <cell r="M385" t="str">
            <v>ADN</v>
          </cell>
          <cell r="N385"/>
          <cell r="O385" t="str">
            <v>Joel Martin</v>
          </cell>
          <cell r="P385" t="str">
            <v>Joel Martin</v>
          </cell>
          <cell r="Q385"/>
          <cell r="R385"/>
          <cell r="S385" t="str">
            <v>Lorraine Cave</v>
          </cell>
          <cell r="T385" t="str">
            <v>CO</v>
          </cell>
          <cell r="U385" t="str">
            <v>CLOSED</v>
          </cell>
          <cell r="V385" t="b">
            <v>1</v>
          </cell>
          <cell r="X385" t="str">
            <v>Nita Patel</v>
          </cell>
          <cell r="Y385">
            <v>41621</v>
          </cell>
          <cell r="Z385">
            <v>41647</v>
          </cell>
          <cell r="AD385"/>
          <cell r="AF385" t="str">
            <v>CLSD</v>
          </cell>
          <cell r="AG385">
            <v>41624</v>
          </cell>
          <cell r="AN385"/>
          <cell r="AR385"/>
          <cell r="AS385"/>
          <cell r="AZ385"/>
          <cell r="BB385"/>
          <cell r="BC385"/>
          <cell r="BE385" t="b">
            <v>0</v>
          </cell>
          <cell r="BF385">
            <v>3</v>
          </cell>
          <cell r="BM385"/>
          <cell r="BO385" t="str">
            <v>16/12/13 KB - After further discussion, it has ben agreed that COR3275 should close and progress as COR3234.1 
10/12/13 KB - As agreed with Lorraine &amp; Nita, this has been logged under a new ref as it will require a separate BER/sanction to COR3234.</v>
          </cell>
          <cell r="BQ385"/>
          <cell r="BS385"/>
          <cell r="BU385"/>
          <cell r="BW385"/>
          <cell r="BX385"/>
          <cell r="BZ385"/>
          <cell r="CA385"/>
          <cell r="CB385"/>
          <cell r="CC385"/>
          <cell r="CD385"/>
          <cell r="CE385"/>
          <cell r="CF385"/>
          <cell r="CG385" t="b">
            <v>0</v>
          </cell>
          <cell r="CH385"/>
          <cell r="CJ385" t="b">
            <v>0</v>
          </cell>
          <cell r="CK385" t="b">
            <v>0</v>
          </cell>
          <cell r="CL385" t="b">
            <v>0</v>
          </cell>
          <cell r="CM385"/>
          <cell r="CO385"/>
          <cell r="CP385"/>
          <cell r="CQ385" t="b">
            <v>0</v>
          </cell>
          <cell r="CR385" t="b">
            <v>0</v>
          </cell>
          <cell r="CS385"/>
          <cell r="CT385"/>
          <cell r="CU385"/>
          <cell r="CV385"/>
          <cell r="CW385"/>
          <cell r="CX385" t="b">
            <v>0</v>
          </cell>
          <cell r="CY385" t="b">
            <v>0</v>
          </cell>
          <cell r="CZ385" t="b">
            <v>0</v>
          </cell>
          <cell r="DA385" t="b">
            <v>0</v>
          </cell>
          <cell r="DB385"/>
          <cell r="DC385"/>
          <cell r="DD385"/>
          <cell r="DE385" t="b">
            <v>0</v>
          </cell>
          <cell r="DF385" t="b">
            <v>0</v>
          </cell>
        </row>
        <row r="386">
          <cell r="A386" t="str">
            <v>COR3278</v>
          </cell>
          <cell r="B386" t="str">
            <v>Delivery of changes to Non-Gemini systems as a result of EU Gas Day Changes</v>
          </cell>
          <cell r="C386" t="str">
            <v>100. Change Completed</v>
          </cell>
          <cell r="D386">
            <v>42486</v>
          </cell>
          <cell r="E386" t="str">
            <v>CO-RCVD 12/12/3013
EQ-SENT 24/12/2013
BE-RCVD 05/02/2014
BE-PROD 05/02/2014
BE-SENT 27/06/2014
CA-RCVD 18/07/2014
SN-PROD 18/07/2014
SN-SENT 31/07/2014
PD-PROD 31/07/2014
PD-SENT 11/04/2016
PD-CLSD 26/04/2016</v>
          </cell>
          <cell r="F386" t="str">
            <v>This change order is being raised based on the assumption that the industry will agree to change the gas day at the start of the 2015 Gas Year, i.e. 1st October 2015.
The priority is high due to the scale of delivery required for this mandatory deadline</v>
          </cell>
          <cell r="G386" t="b">
            <v>0</v>
          </cell>
          <cell r="H386" t="str">
            <v>COR3187</v>
          </cell>
          <cell r="I386">
            <v>41620</v>
          </cell>
          <cell r="J386">
            <v>41635</v>
          </cell>
          <cell r="K386">
            <v>42278</v>
          </cell>
          <cell r="L386" t="b">
            <v>1</v>
          </cell>
          <cell r="M386" t="str">
            <v>ALL</v>
          </cell>
          <cell r="N386"/>
          <cell r="O386" t="str">
            <v>Ruth Thomas</v>
          </cell>
          <cell r="P386" t="str">
            <v>Alan Raper</v>
          </cell>
          <cell r="Q386" t="str">
            <v>Assigned to AE pending formal approval at ICAF meeting on 19/12/13</v>
          </cell>
          <cell r="R386" t="str">
            <v>Tricia Moody</v>
          </cell>
          <cell r="S386" t="str">
            <v>Jessica Harris</v>
          </cell>
          <cell r="T386" t="str">
            <v>CO</v>
          </cell>
          <cell r="U386" t="str">
            <v>COMPLETE</v>
          </cell>
          <cell r="V386" t="b">
            <v>1</v>
          </cell>
          <cell r="X386" t="str">
            <v>Jessica Harris</v>
          </cell>
          <cell r="Y386">
            <v>41632</v>
          </cell>
          <cell r="Z386">
            <v>41632</v>
          </cell>
          <cell r="AB386">
            <v>41632</v>
          </cell>
          <cell r="AC386">
            <v>47935</v>
          </cell>
          <cell r="AD386" t="str">
            <v>26 weeks</v>
          </cell>
          <cell r="AE386">
            <v>41758</v>
          </cell>
          <cell r="AF386" t="str">
            <v>SENT</v>
          </cell>
          <cell r="AG386">
            <v>41632</v>
          </cell>
          <cell r="AH386">
            <v>41675</v>
          </cell>
          <cell r="AI386">
            <v>41688</v>
          </cell>
          <cell r="AJ386">
            <v>41682</v>
          </cell>
          <cell r="AK386">
            <v>41817</v>
          </cell>
          <cell r="AM386">
            <v>41817</v>
          </cell>
          <cell r="AN386" t="str">
            <v>Pre-Sanction 17/06/2014</v>
          </cell>
          <cell r="AO386">
            <v>41831</v>
          </cell>
          <cell r="AP386">
            <v>33225</v>
          </cell>
          <cell r="AR386"/>
          <cell r="AS386" t="str">
            <v>SENT</v>
          </cell>
          <cell r="AT386">
            <v>41817</v>
          </cell>
          <cell r="AU386">
            <v>41838</v>
          </cell>
          <cell r="AV386">
            <v>41851</v>
          </cell>
          <cell r="AW386">
            <v>41851</v>
          </cell>
          <cell r="AX386">
            <v>41851</v>
          </cell>
          <cell r="AY386">
            <v>41851</v>
          </cell>
          <cell r="AZ386"/>
          <cell r="BA386">
            <v>41851</v>
          </cell>
          <cell r="BB386"/>
          <cell r="BC386" t="str">
            <v>SENT</v>
          </cell>
          <cell r="BD386">
            <v>41851</v>
          </cell>
          <cell r="BE386" t="b">
            <v>0</v>
          </cell>
          <cell r="BF386">
            <v>3</v>
          </cell>
          <cell r="BH386">
            <v>42253</v>
          </cell>
          <cell r="BI386">
            <v>42253</v>
          </cell>
          <cell r="BJ386">
            <v>42489</v>
          </cell>
          <cell r="BK386">
            <v>42471</v>
          </cell>
          <cell r="BL386">
            <v>42499</v>
          </cell>
          <cell r="BM386" t="str">
            <v>CLSD</v>
          </cell>
          <cell r="BN386">
            <v>42486</v>
          </cell>
          <cell r="BO386" t="str">
            <v>21/07/16: Cm has emailed Nicki walton for documents and confirmation of they will be delivered as part of COR3187.
26/04/16 DC CCN received from Network today and forwarded onto the project team. Before closing off the database- CM needs to collate all do</v>
          </cell>
          <cell r="BQ386"/>
          <cell r="BS386"/>
          <cell r="BU386"/>
          <cell r="BW386"/>
          <cell r="BX386"/>
          <cell r="BZ386"/>
          <cell r="CA386"/>
          <cell r="CB386"/>
          <cell r="CC386"/>
          <cell r="CD386"/>
          <cell r="CE386"/>
          <cell r="CF386"/>
          <cell r="CG386" t="b">
            <v>0</v>
          </cell>
          <cell r="CH386"/>
          <cell r="CJ386" t="b">
            <v>0</v>
          </cell>
          <cell r="CK386" t="b">
            <v>0</v>
          </cell>
          <cell r="CL386" t="b">
            <v>0</v>
          </cell>
          <cell r="CM386"/>
          <cell r="CO386"/>
          <cell r="CP386"/>
          <cell r="CQ386" t="b">
            <v>0</v>
          </cell>
          <cell r="CR386" t="b">
            <v>0</v>
          </cell>
          <cell r="CS386"/>
          <cell r="CT386"/>
          <cell r="CU386"/>
          <cell r="CV386"/>
          <cell r="CW386"/>
          <cell r="CX386" t="b">
            <v>0</v>
          </cell>
          <cell r="CY386" t="b">
            <v>0</v>
          </cell>
          <cell r="CZ386" t="b">
            <v>0</v>
          </cell>
          <cell r="DA386" t="b">
            <v>0</v>
          </cell>
          <cell r="DB386"/>
          <cell r="DC386"/>
          <cell r="DD386"/>
          <cell r="DE386" t="b">
            <v>0</v>
          </cell>
          <cell r="DF386" t="b">
            <v>0</v>
          </cell>
        </row>
        <row r="387">
          <cell r="A387" t="str">
            <v>COR0984a</v>
          </cell>
          <cell r="B387" t="str">
            <v xml:space="preserve">Gemini Re-Platforming </v>
          </cell>
          <cell r="C387" t="str">
            <v>99. Change Cancelled</v>
          </cell>
          <cell r="D387">
            <v>40800</v>
          </cell>
          <cell r="E387" t="str">
            <v>CO RCVD 03/02/2009,EQ SENT 03/05/2011,BE RCVD 09/05/2011,BE PNDG 09/05/2011,BE PROD 09/05/2011,BE SENT 19/08/2011,CA RCVD 09/09/2011,SN PNDG 09/09/2011,SN PROD 09/09/2011,SN CLSD 14/09/2011,EQ SENT 03/05/2011,SN CLSD 14/09/2011</v>
          </cell>
          <cell r="F387" t="str">
            <v>This line has been created in the Tracking Sheet to manage the second wave of documents in relation to this change. Once the revised BER has been sent out, this line will close down &amp; tracking will revert back to the original line.</v>
          </cell>
          <cell r="G387" t="b">
            <v>0</v>
          </cell>
          <cell r="H387"/>
          <cell r="I387">
            <v>39847</v>
          </cell>
          <cell r="L387" t="b">
            <v>0</v>
          </cell>
          <cell r="M387" t="str">
            <v>TNO</v>
          </cell>
          <cell r="N387"/>
          <cell r="O387" t="str">
            <v>Sean McGoldrick</v>
          </cell>
          <cell r="P387" t="str">
            <v>Andy Earnshaw</v>
          </cell>
          <cell r="Q387" t="str">
            <v>Workload Meeting 11/03/09</v>
          </cell>
          <cell r="R387" t="str">
            <v>Tricia Moody / Nigel Humphrey (NGT)</v>
          </cell>
          <cell r="S387" t="str">
            <v>Lee Foster</v>
          </cell>
          <cell r="T387" t="str">
            <v>CR (internal)</v>
          </cell>
          <cell r="U387" t="str">
            <v>CLOSED</v>
          </cell>
          <cell r="V387" t="b">
            <v>1</v>
          </cell>
          <cell r="X387" t="str">
            <v>Andy Earnshaw</v>
          </cell>
          <cell r="AD387"/>
          <cell r="AF387" t="str">
            <v>SENT</v>
          </cell>
          <cell r="AG387">
            <v>40666</v>
          </cell>
          <cell r="AH387">
            <v>40672</v>
          </cell>
          <cell r="AI387">
            <v>40686</v>
          </cell>
          <cell r="AJ387">
            <v>40686</v>
          </cell>
          <cell r="AK387">
            <v>40786</v>
          </cell>
          <cell r="AL387">
            <v>40786</v>
          </cell>
          <cell r="AM387">
            <v>40774</v>
          </cell>
          <cell r="AN387" t="str">
            <v>Pre Sanction Review Meeting 16/08/11</v>
          </cell>
          <cell r="AO387">
            <v>40792</v>
          </cell>
          <cell r="AP387">
            <v>12417106</v>
          </cell>
          <cell r="AR387"/>
          <cell r="AS387" t="str">
            <v>SENT</v>
          </cell>
          <cell r="AT387">
            <v>40774</v>
          </cell>
          <cell r="AU387">
            <v>40795</v>
          </cell>
          <cell r="AV387">
            <v>40809</v>
          </cell>
          <cell r="AZ387"/>
          <cell r="BB387"/>
          <cell r="BC387" t="str">
            <v>CLSD</v>
          </cell>
          <cell r="BD387">
            <v>40800</v>
          </cell>
          <cell r="BE387" t="b">
            <v>0</v>
          </cell>
          <cell r="BF387">
            <v>5</v>
          </cell>
          <cell r="BM387"/>
          <cell r="BO387" t="str">
            <v>14/09/11 AK - Andy Earnshaw confirmed that now the CA has been received, this line can close down &amp; tracking will revert back into the original line of COR0984.
24/08/11 AK - Following a conversation with Matt Rider, this line has been reopened as it cont</v>
          </cell>
          <cell r="BQ387"/>
          <cell r="BS387"/>
          <cell r="BU387"/>
          <cell r="BW387"/>
          <cell r="BX387"/>
          <cell r="BZ387"/>
          <cell r="CA387"/>
          <cell r="CB387"/>
          <cell r="CC387"/>
          <cell r="CD387"/>
          <cell r="CE387"/>
          <cell r="CF387"/>
          <cell r="CG387" t="b">
            <v>0</v>
          </cell>
          <cell r="CH387"/>
          <cell r="CJ387" t="b">
            <v>0</v>
          </cell>
          <cell r="CK387" t="b">
            <v>0</v>
          </cell>
          <cell r="CL387" t="b">
            <v>0</v>
          </cell>
          <cell r="CM387"/>
          <cell r="CO387"/>
          <cell r="CP387"/>
          <cell r="CQ387" t="b">
            <v>0</v>
          </cell>
          <cell r="CR387" t="b">
            <v>0</v>
          </cell>
          <cell r="CS387"/>
          <cell r="CT387"/>
          <cell r="CU387"/>
          <cell r="CV387"/>
          <cell r="CW387"/>
          <cell r="CX387" t="b">
            <v>0</v>
          </cell>
          <cell r="CY387" t="b">
            <v>0</v>
          </cell>
          <cell r="CZ387" t="b">
            <v>0</v>
          </cell>
          <cell r="DA387" t="b">
            <v>0</v>
          </cell>
          <cell r="DB387"/>
          <cell r="DC387"/>
          <cell r="DD387"/>
          <cell r="DE387" t="b">
            <v>0</v>
          </cell>
          <cell r="DF387" t="b">
            <v>0</v>
          </cell>
        </row>
        <row r="388">
          <cell r="A388" t="str">
            <v>ll good</v>
          </cell>
          <cell r="B388" t="str">
            <v>Telecommunications Provisioning Project</v>
          </cell>
          <cell r="C388" t="str">
            <v>99. Change Cancelled</v>
          </cell>
          <cell r="D388">
            <v>41054</v>
          </cell>
          <cell r="E388" t="str">
            <v>CO RCVD 02/05/2008
EQ PNDG 07/05/2008
EQ PROD 07/05/2008
BE PNDG 17/03/2009
BE PROD 17/03/2009
EQ PROD 07/05/2008
BE PROD 17/03/2009
PD PROD 25/05/2012
PD IMPD 19/08/15</v>
          </cell>
          <cell r="F388" t="str">
            <v>At its core it needs to include the replacement and decommissionimg of the existing IXN, but it should have a much broader scope including consideration of all other communications to Shippers from Xoserve, as well as our communications within Networks in</v>
          </cell>
          <cell r="G388" t="b">
            <v>0</v>
          </cell>
          <cell r="H388"/>
          <cell r="I388">
            <v>39570</v>
          </cell>
          <cell r="L388" t="b">
            <v>0</v>
          </cell>
          <cell r="M388"/>
          <cell r="N388"/>
          <cell r="O388"/>
          <cell r="P388" t="str">
            <v>Paul Hastings</v>
          </cell>
          <cell r="Q388" t="str">
            <v>Prioritisation Meeting 07/05/08</v>
          </cell>
          <cell r="R388" t="str">
            <v>Steve Adcock</v>
          </cell>
          <cell r="S388" t="str">
            <v>Chris Fears</v>
          </cell>
          <cell r="T388" t="str">
            <v>CR (internal)</v>
          </cell>
          <cell r="U388" t="str">
            <v>CLOSED</v>
          </cell>
          <cell r="V388" t="b">
            <v>0</v>
          </cell>
          <cell r="X388" t="str">
            <v>Christina McArthur</v>
          </cell>
          <cell r="AD388"/>
          <cell r="AF388" t="str">
            <v>PROD</v>
          </cell>
          <cell r="AG388">
            <v>39575</v>
          </cell>
          <cell r="AI388">
            <v>39903</v>
          </cell>
          <cell r="AJ388">
            <v>39903</v>
          </cell>
          <cell r="AN388"/>
          <cell r="AR388"/>
          <cell r="AS388" t="str">
            <v>PROD</v>
          </cell>
          <cell r="AT388">
            <v>39889</v>
          </cell>
          <cell r="AZ388"/>
          <cell r="BB388"/>
          <cell r="BC388"/>
          <cell r="BE388" t="b">
            <v>0</v>
          </cell>
          <cell r="BF388">
            <v>7</v>
          </cell>
          <cell r="BH388">
            <v>41450</v>
          </cell>
          <cell r="BM388" t="str">
            <v>PROD</v>
          </cell>
          <cell r="BN388">
            <v>41054</v>
          </cell>
          <cell r="BO388" t="str">
            <v>19/08/15- CM  Emailed Mark Bignall again to get confirmation for close down.
09/07/15- CM Update from Chris Fears- 
As far as In am aware all Telecoms work has now been completed and a PIA submitted (quite a long time ago). Changed status to complete.
25</v>
          </cell>
          <cell r="BQ388"/>
          <cell r="BS388"/>
          <cell r="BU388"/>
          <cell r="BW388"/>
          <cell r="BX388"/>
          <cell r="BZ388"/>
          <cell r="CA388"/>
          <cell r="CB388"/>
          <cell r="CC388"/>
          <cell r="CD388"/>
          <cell r="CE388"/>
          <cell r="CF388"/>
          <cell r="CG388" t="b">
            <v>0</v>
          </cell>
          <cell r="CH388"/>
          <cell r="CJ388" t="b">
            <v>0</v>
          </cell>
          <cell r="CK388" t="b">
            <v>0</v>
          </cell>
          <cell r="CL388" t="b">
            <v>0</v>
          </cell>
          <cell r="CM388"/>
          <cell r="CO388"/>
          <cell r="CP388"/>
          <cell r="CQ388" t="b">
            <v>0</v>
          </cell>
          <cell r="CR388" t="b">
            <v>0</v>
          </cell>
          <cell r="CS388"/>
          <cell r="CT388"/>
          <cell r="CU388"/>
          <cell r="CV388"/>
          <cell r="CW388"/>
          <cell r="CX388" t="b">
            <v>0</v>
          </cell>
          <cell r="CY388" t="b">
            <v>0</v>
          </cell>
          <cell r="CZ388" t="b">
            <v>0</v>
          </cell>
          <cell r="DA388" t="b">
            <v>0</v>
          </cell>
          <cell r="DB388"/>
          <cell r="DC388"/>
          <cell r="DD388"/>
          <cell r="DE388" t="b">
            <v>0</v>
          </cell>
          <cell r="DF388" t="b">
            <v>0</v>
          </cell>
        </row>
        <row r="389">
          <cell r="A389" t="str">
            <v>COR2667</v>
          </cell>
          <cell r="B389" t="str">
            <v>SHQ Reductions at DM Supply Points</v>
          </cell>
          <cell r="C389" t="str">
            <v>100. Change Completed</v>
          </cell>
          <cell r="D389">
            <v>41668</v>
          </cell>
          <cell r="E389" t="str">
            <v>CO RCVD 07/06/2012,EQ PROD 15/06/2012,EQ SENT 04/07/2012,BE RCVD 27/09/2012,BE PROD 27/09/2012,BE SENT 21/11/2012,CA RCVD 29/11/2012,SN PROD 29/11/2012,SN SENT 12/12/2012, PD IMPD 21/01/2013, PD SENT 13/12/2013, PD CLSD 29/01/2014</v>
          </cell>
          <cell r="F389" t="str">
            <v xml:space="preserve">Current UNC obligations (section G5.3.2 (c)) obligate a Shipper to apply for a revised Supply point Offtake Rate (SHQ) whenever they become aware of any change in the maximum offtake rate (SOQ). Reductions in the SOQ are limited to the Capacity reduction </v>
          </cell>
          <cell r="G389" t="b">
            <v>0</v>
          </cell>
          <cell r="H389"/>
          <cell r="I389">
            <v>41067</v>
          </cell>
          <cell r="J389">
            <v>41081</v>
          </cell>
          <cell r="L389" t="b">
            <v>0</v>
          </cell>
          <cell r="M389" t="str">
            <v>ADN</v>
          </cell>
          <cell r="N389"/>
          <cell r="O389" t="str">
            <v>Joel Martin</v>
          </cell>
          <cell r="P389" t="str">
            <v>Joel Martin</v>
          </cell>
          <cell r="Q389" t="str">
            <v xml:space="preserve">Workload Meeting 13/06/12 </v>
          </cell>
          <cell r="R389"/>
          <cell r="S389" t="str">
            <v>Lorraine Cave</v>
          </cell>
          <cell r="T389" t="str">
            <v>CO</v>
          </cell>
          <cell r="U389" t="str">
            <v>COMPLETE</v>
          </cell>
          <cell r="V389" t="b">
            <v>1</v>
          </cell>
          <cell r="W389">
            <v>41668</v>
          </cell>
          <cell r="X389" t="str">
            <v>Iain Snookes</v>
          </cell>
          <cell r="Y389">
            <v>41075</v>
          </cell>
          <cell r="Z389">
            <v>41103</v>
          </cell>
          <cell r="AB389">
            <v>41094</v>
          </cell>
          <cell r="AD389"/>
          <cell r="AE389">
            <v>41186</v>
          </cell>
          <cell r="AF389" t="str">
            <v>SENT</v>
          </cell>
          <cell r="AG389">
            <v>41094</v>
          </cell>
          <cell r="AH389">
            <v>41179</v>
          </cell>
          <cell r="AK389">
            <v>41234</v>
          </cell>
          <cell r="AM389">
            <v>41234</v>
          </cell>
          <cell r="AN389" t="str">
            <v>Pre Sanction Meeting 20/11/12</v>
          </cell>
          <cell r="AO389">
            <v>41326</v>
          </cell>
          <cell r="AR389"/>
          <cell r="AS389" t="str">
            <v>SENT</v>
          </cell>
          <cell r="AT389">
            <v>41234</v>
          </cell>
          <cell r="AU389">
            <v>41242</v>
          </cell>
          <cell r="AV389">
            <v>41255</v>
          </cell>
          <cell r="AW389">
            <v>41255</v>
          </cell>
          <cell r="AX389">
            <v>41255</v>
          </cell>
          <cell r="AY389">
            <v>41255</v>
          </cell>
          <cell r="AZ389"/>
          <cell r="BA389">
            <v>41255</v>
          </cell>
          <cell r="BB389"/>
          <cell r="BC389" t="str">
            <v>SENT</v>
          </cell>
          <cell r="BD389">
            <v>41255</v>
          </cell>
          <cell r="BE389" t="b">
            <v>0</v>
          </cell>
          <cell r="BF389">
            <v>3</v>
          </cell>
          <cell r="BI389">
            <v>41295</v>
          </cell>
          <cell r="BJ389">
            <v>41621</v>
          </cell>
          <cell r="BK389">
            <v>41621</v>
          </cell>
          <cell r="BM389" t="str">
            <v>CLSD</v>
          </cell>
          <cell r="BN389">
            <v>41668</v>
          </cell>
          <cell r="BO389" t="str">
            <v>19/02/13 KB - LC confirmed that this project was implemented on 21/01/13 - CCN pending.  
20/11/12 - Copy of BEO provided by Iain Snookes - Joel had not sent this to the Change Orders mailbox.  Spoke to Jon and Iain who advised that the delivery of the B</v>
          </cell>
          <cell r="BQ389"/>
          <cell r="BS389"/>
          <cell r="BU389"/>
          <cell r="BW389"/>
          <cell r="BX389"/>
          <cell r="BZ389"/>
          <cell r="CA389"/>
          <cell r="CB389"/>
          <cell r="CC389"/>
          <cell r="CD389"/>
          <cell r="CE389"/>
          <cell r="CF389"/>
          <cell r="CG389" t="b">
            <v>0</v>
          </cell>
          <cell r="CH389"/>
          <cell r="CJ389" t="b">
            <v>0</v>
          </cell>
          <cell r="CK389" t="b">
            <v>0</v>
          </cell>
          <cell r="CL389" t="b">
            <v>0</v>
          </cell>
          <cell r="CM389"/>
          <cell r="CO389"/>
          <cell r="CP389"/>
          <cell r="CQ389" t="b">
            <v>0</v>
          </cell>
          <cell r="CR389" t="b">
            <v>0</v>
          </cell>
          <cell r="CS389"/>
          <cell r="CT389"/>
          <cell r="CU389"/>
          <cell r="CV389"/>
          <cell r="CW389"/>
          <cell r="CX389" t="b">
            <v>0</v>
          </cell>
          <cell r="CY389" t="b">
            <v>0</v>
          </cell>
          <cell r="CZ389" t="b">
            <v>0</v>
          </cell>
          <cell r="DA389" t="b">
            <v>0</v>
          </cell>
          <cell r="DB389"/>
          <cell r="DC389"/>
          <cell r="DD389"/>
          <cell r="DE389" t="b">
            <v>0</v>
          </cell>
          <cell r="DF389" t="b">
            <v>0</v>
          </cell>
        </row>
        <row r="390">
          <cell r="A390" t="str">
            <v>COR3182</v>
          </cell>
          <cell r="B390" t="str">
            <v>Changes to the NGN Prime &amp; Subs Report</v>
          </cell>
          <cell r="C390" t="str">
            <v>100. Change Completed</v>
          </cell>
          <cell r="D390">
            <v>41760</v>
          </cell>
          <cell r="E390" t="str">
            <v>CO-RCVD 28/08/2013
EQ PROD 10/09/2013
EQ-SENT 24/09/2013
BE-RCVD 15/11/2013
CA-RCVD 15/11/2013
SN-SENT 12/12/2013
PD-PROD 12/12/2013
PD-IMPD 13/12/2013
PD-SENT 03/03/2014
PD-CLSD 01/05/2014</v>
          </cell>
          <cell r="F390" t="str">
            <v>As part of RIIO GD1 networks have been allowed funding to ensure that Prime &amp; Sub-deduct arrangements are either removed or subject to more robust controls. NGN is currently preparing to start this work, which will begin with desktop analysis to establish</v>
          </cell>
          <cell r="G390" t="b">
            <v>0</v>
          </cell>
          <cell r="H390"/>
          <cell r="I390">
            <v>41514</v>
          </cell>
          <cell r="J390">
            <v>41527</v>
          </cell>
          <cell r="L390" t="b">
            <v>1</v>
          </cell>
          <cell r="M390" t="str">
            <v>NNW</v>
          </cell>
          <cell r="N390" t="str">
            <v>NGN</v>
          </cell>
          <cell r="O390" t="str">
            <v>Joanna Ferguson</v>
          </cell>
          <cell r="P390" t="str">
            <v>Joanna Ferguson</v>
          </cell>
          <cell r="Q390" t="str">
            <v>Discussion with Lorraine Cave</v>
          </cell>
          <cell r="R390" t="str">
            <v>Tricia Moody</v>
          </cell>
          <cell r="S390" t="str">
            <v>Lorraine Cave</v>
          </cell>
          <cell r="T390" t="str">
            <v>CO</v>
          </cell>
          <cell r="U390" t="str">
            <v>COMPLETE</v>
          </cell>
          <cell r="V390" t="b">
            <v>1</v>
          </cell>
          <cell r="X390" t="str">
            <v>Nita Patel</v>
          </cell>
          <cell r="Y390">
            <v>41527</v>
          </cell>
          <cell r="Z390">
            <v>41541</v>
          </cell>
          <cell r="AB390">
            <v>41541</v>
          </cell>
          <cell r="AC390">
            <v>0</v>
          </cell>
          <cell r="AD390" t="str">
            <v>15/10/2013</v>
          </cell>
          <cell r="AE390">
            <v>41632</v>
          </cell>
          <cell r="AF390" t="str">
            <v>SENT</v>
          </cell>
          <cell r="AG390">
            <v>41541</v>
          </cell>
          <cell r="AH390">
            <v>41593</v>
          </cell>
          <cell r="AI390">
            <v>41607</v>
          </cell>
          <cell r="AM390">
            <v>41348</v>
          </cell>
          <cell r="AN390"/>
          <cell r="AO390">
            <v>41440</v>
          </cell>
          <cell r="AP390">
            <v>672</v>
          </cell>
          <cell r="AR390"/>
          <cell r="AS390" t="str">
            <v>RCVD</v>
          </cell>
          <cell r="AT390">
            <v>41593</v>
          </cell>
          <cell r="AU390">
            <v>41593</v>
          </cell>
          <cell r="AV390">
            <v>41607</v>
          </cell>
          <cell r="AX390">
            <v>41620</v>
          </cell>
          <cell r="AZ390"/>
          <cell r="BA390">
            <v>41620</v>
          </cell>
          <cell r="BB390"/>
          <cell r="BC390" t="str">
            <v>SENT</v>
          </cell>
          <cell r="BD390">
            <v>41620</v>
          </cell>
          <cell r="BE390" t="b">
            <v>0</v>
          </cell>
          <cell r="BF390">
            <v>5</v>
          </cell>
          <cell r="BG390">
            <v>41548</v>
          </cell>
          <cell r="BH390">
            <v>41621</v>
          </cell>
          <cell r="BI390">
            <v>41621</v>
          </cell>
          <cell r="BJ390">
            <v>41701</v>
          </cell>
          <cell r="BK390">
            <v>41701</v>
          </cell>
          <cell r="BL390">
            <v>41729</v>
          </cell>
          <cell r="BM390" t="str">
            <v>CLSD</v>
          </cell>
          <cell r="BN390">
            <v>41760</v>
          </cell>
          <cell r="BO390"/>
          <cell r="BQ390"/>
          <cell r="BS390"/>
          <cell r="BU390"/>
          <cell r="BW390"/>
          <cell r="BX390"/>
          <cell r="BZ390"/>
          <cell r="CA390"/>
          <cell r="CB390"/>
          <cell r="CC390"/>
          <cell r="CD390"/>
          <cell r="CE390"/>
          <cell r="CF390"/>
          <cell r="CG390" t="b">
            <v>0</v>
          </cell>
          <cell r="CH390"/>
          <cell r="CJ390" t="b">
            <v>0</v>
          </cell>
          <cell r="CK390" t="b">
            <v>0</v>
          </cell>
          <cell r="CL390" t="b">
            <v>0</v>
          </cell>
          <cell r="CM390"/>
          <cell r="CO390"/>
          <cell r="CP390"/>
          <cell r="CQ390" t="b">
            <v>0</v>
          </cell>
          <cell r="CR390" t="b">
            <v>0</v>
          </cell>
          <cell r="CS390"/>
          <cell r="CT390"/>
          <cell r="CU390"/>
          <cell r="CV390"/>
          <cell r="CW390"/>
          <cell r="CX390" t="b">
            <v>0</v>
          </cell>
          <cell r="CY390" t="b">
            <v>0</v>
          </cell>
          <cell r="CZ390" t="b">
            <v>0</v>
          </cell>
          <cell r="DA390" t="b">
            <v>0</v>
          </cell>
          <cell r="DB390"/>
          <cell r="DC390"/>
          <cell r="DD390"/>
          <cell r="DE390" t="b">
            <v>0</v>
          </cell>
          <cell r="DF390" t="b">
            <v>0</v>
          </cell>
        </row>
        <row r="391">
          <cell r="A391" t="str">
            <v>COR3186</v>
          </cell>
          <cell r="B391" t="str">
            <v>Billing for site visits for UNC Modifications 410A and 424</v>
          </cell>
          <cell r="C391" t="str">
            <v>100. Change Completed</v>
          </cell>
          <cell r="D391">
            <v>42438</v>
          </cell>
          <cell r="E391" t="str">
            <v>CO-RCVD 02/09/2013
EQ-PROD 12/09/2013
EQ-SENT 27/09/2013
BE-RCVD 29/01/2014
BE-PROD 29/01/2014
BE-SENT 24/09/2014
CA-RCVD 02/10/2014
SN-PROD 02/10/2014
SN-SENT 13/10/2014
PD-PROD 13/10/2014
PD-SENT 29/04/2015
PD-CLSD 09/03/2016</v>
          </cell>
          <cell r="F391" t="str">
            <v>Provide a mechanism for networks to invoice shippers for the recovery of site visit costs associated with UNC Modifications 0424 and 0410A</v>
          </cell>
          <cell r="G391" t="b">
            <v>0</v>
          </cell>
          <cell r="H391" t="str">
            <v>Mod 410a &amp; 424</v>
          </cell>
          <cell r="I391">
            <v>41519</v>
          </cell>
          <cell r="J391">
            <v>41530</v>
          </cell>
          <cell r="L391" t="b">
            <v>1</v>
          </cell>
          <cell r="M391" t="str">
            <v>ADN</v>
          </cell>
          <cell r="N391"/>
          <cell r="O391" t="str">
            <v>Joanna Ferguson</v>
          </cell>
          <cell r="P391" t="str">
            <v>Joanna Ferguson</v>
          </cell>
          <cell r="Q391" t="str">
            <v>Discussion with Lorraine Cave of CO and at CMSG 
BER -Pre Sanction Meeting 23/09/14</v>
          </cell>
          <cell r="R391" t="str">
            <v>Dean Johnson</v>
          </cell>
          <cell r="S391" t="str">
            <v>Lorraine Cave</v>
          </cell>
          <cell r="T391" t="str">
            <v>CO</v>
          </cell>
          <cell r="U391" t="str">
            <v>COMPLETE</v>
          </cell>
          <cell r="V391" t="b">
            <v>1</v>
          </cell>
          <cell r="W391">
            <v>42438</v>
          </cell>
          <cell r="X391" t="str">
            <v>Michelle Fergusson</v>
          </cell>
          <cell r="Y391">
            <v>41529</v>
          </cell>
          <cell r="Z391">
            <v>41544</v>
          </cell>
          <cell r="AB391">
            <v>41544</v>
          </cell>
          <cell r="AC391">
            <v>0</v>
          </cell>
          <cell r="AD391" t="str">
            <v>08/11/2013</v>
          </cell>
          <cell r="AE391">
            <v>41635</v>
          </cell>
          <cell r="AF391" t="str">
            <v>SENT</v>
          </cell>
          <cell r="AG391">
            <v>41544</v>
          </cell>
          <cell r="AH391">
            <v>41668</v>
          </cell>
          <cell r="AI391">
            <v>41681</v>
          </cell>
          <cell r="AJ391">
            <v>41681</v>
          </cell>
          <cell r="AK391">
            <v>41906</v>
          </cell>
          <cell r="AM391">
            <v>41906</v>
          </cell>
          <cell r="AN391" t="str">
            <v>Pre Sanction Meeting 23/09/14</v>
          </cell>
          <cell r="AO391">
            <v>41912</v>
          </cell>
          <cell r="AP391">
            <v>13032</v>
          </cell>
          <cell r="AR391"/>
          <cell r="AS391" t="str">
            <v>SENT</v>
          </cell>
          <cell r="AT391">
            <v>41906</v>
          </cell>
          <cell r="AU391">
            <v>41914</v>
          </cell>
          <cell r="AV391">
            <v>41927</v>
          </cell>
          <cell r="AW391">
            <v>41925</v>
          </cell>
          <cell r="AX391">
            <v>41925</v>
          </cell>
          <cell r="AZ391"/>
          <cell r="BA391">
            <v>41925</v>
          </cell>
          <cell r="BB391"/>
          <cell r="BC391" t="str">
            <v>SENT</v>
          </cell>
          <cell r="BD391">
            <v>41925</v>
          </cell>
          <cell r="BE391" t="b">
            <v>0</v>
          </cell>
          <cell r="BF391">
            <v>3</v>
          </cell>
          <cell r="BG391">
            <v>41647</v>
          </cell>
          <cell r="BH391">
            <v>42033</v>
          </cell>
          <cell r="BJ391">
            <v>42369</v>
          </cell>
          <cell r="BK391">
            <v>42123</v>
          </cell>
          <cell r="BL391">
            <v>42154</v>
          </cell>
          <cell r="BM391" t="str">
            <v>CLSD</v>
          </cell>
          <cell r="BN391">
            <v>42438</v>
          </cell>
          <cell r="BO391" t="str">
            <v xml:space="preserve">09/03/16 File moved to closed change orders
08/03/16 DC: CCN sent back from network today.
29/02/16: DC sent another email after a conversation with LC asking for the CCN to be approved and sent back.
28/01/16:CM Chased the CCN
23/12/15: CM Chased Jo for </v>
          </cell>
          <cell r="BQ391"/>
          <cell r="BS391"/>
          <cell r="BU391"/>
          <cell r="BW391"/>
          <cell r="BX391" t="str">
            <v>Low</v>
          </cell>
          <cell r="BZ391"/>
          <cell r="CA391"/>
          <cell r="CB391"/>
          <cell r="CC391"/>
          <cell r="CD391"/>
          <cell r="CE391"/>
          <cell r="CF391"/>
          <cell r="CG391" t="b">
            <v>0</v>
          </cell>
          <cell r="CH391"/>
          <cell r="CJ391" t="b">
            <v>0</v>
          </cell>
          <cell r="CK391" t="b">
            <v>0</v>
          </cell>
          <cell r="CL391" t="b">
            <v>0</v>
          </cell>
          <cell r="CM391"/>
          <cell r="CO391"/>
          <cell r="CP391"/>
          <cell r="CQ391" t="b">
            <v>0</v>
          </cell>
          <cell r="CR391" t="b">
            <v>0</v>
          </cell>
          <cell r="CS391"/>
          <cell r="CT391"/>
          <cell r="CU391"/>
          <cell r="CV391"/>
          <cell r="CW391"/>
          <cell r="CX391" t="b">
            <v>0</v>
          </cell>
          <cell r="CY391" t="b">
            <v>0</v>
          </cell>
          <cell r="CZ391" t="b">
            <v>0</v>
          </cell>
          <cell r="DA391" t="b">
            <v>0</v>
          </cell>
          <cell r="DB391"/>
          <cell r="DC391"/>
          <cell r="DD391"/>
          <cell r="DE391" t="b">
            <v>0</v>
          </cell>
          <cell r="DF391" t="b">
            <v>0</v>
          </cell>
        </row>
        <row r="392">
          <cell r="A392" t="str">
            <v>COR2645</v>
          </cell>
          <cell r="B392" t="str">
            <v>Analysis of potential financial impact of Modification Proposal 0410</v>
          </cell>
          <cell r="C392" t="str">
            <v>100. Change Completed</v>
          </cell>
          <cell r="D392">
            <v>41463</v>
          </cell>
          <cell r="E392" t="str">
            <v>CO RCVD 18/05/2012,EQ PNDG 23/05/2012,EQ SENT 15/06/2012,BE SENT 23/07/2012, ,CA RCVD 28/08/2012,SN SENT 29/08/2012,PD PROD 29/08/2012, PD IMPD 17/09/12, PD SENT 20/02/2013,PD CLSD 08/07/2013</v>
          </cell>
          <cell r="F392" t="str">
            <v>Implementation of Mod 0410 is expected to have severe adverse financial consequences of Transporters and Shippers. However the extent of this is unknown. Analysis is required to ascertain the energy charges which could be incurred by Transporters and Ship</v>
          </cell>
          <cell r="G392" t="b">
            <v>0</v>
          </cell>
          <cell r="H392"/>
          <cell r="I392">
            <v>41047</v>
          </cell>
          <cell r="J392">
            <v>41061</v>
          </cell>
          <cell r="L392" t="b">
            <v>0</v>
          </cell>
          <cell r="M392" t="str">
            <v>ADN</v>
          </cell>
          <cell r="N392"/>
          <cell r="O392" t="str">
            <v>Alan Raper</v>
          </cell>
          <cell r="P392" t="str">
            <v>Alan Raper</v>
          </cell>
          <cell r="Q392" t="str">
            <v>Workload Meeting 23/05/12</v>
          </cell>
          <cell r="R392" t="str">
            <v>Alison Jennings</v>
          </cell>
          <cell r="S392" t="str">
            <v>Lorraine Cave</v>
          </cell>
          <cell r="T392" t="str">
            <v>CO</v>
          </cell>
          <cell r="U392" t="str">
            <v>COMPLETE</v>
          </cell>
          <cell r="V392" t="b">
            <v>1</v>
          </cell>
          <cell r="W392">
            <v>41463</v>
          </cell>
          <cell r="X392" t="str">
            <v>Jon Follows</v>
          </cell>
          <cell r="Y392">
            <v>41060</v>
          </cell>
          <cell r="Z392">
            <v>41075</v>
          </cell>
          <cell r="AA392">
            <v>41075</v>
          </cell>
          <cell r="AB392">
            <v>41075</v>
          </cell>
          <cell r="AD392"/>
          <cell r="AF392" t="str">
            <v>SENT</v>
          </cell>
          <cell r="AG392">
            <v>41075</v>
          </cell>
          <cell r="AI392">
            <v>41113</v>
          </cell>
          <cell r="AJ392">
            <v>41113</v>
          </cell>
          <cell r="AK392">
            <v>41113</v>
          </cell>
          <cell r="AL392">
            <v>41113</v>
          </cell>
          <cell r="AM392">
            <v>41113</v>
          </cell>
          <cell r="AN392" t="str">
            <v>Pre Sanction Meeting 10/07/12</v>
          </cell>
          <cell r="AR392"/>
          <cell r="AS392" t="str">
            <v>SENT</v>
          </cell>
          <cell r="AT392">
            <v>41113</v>
          </cell>
          <cell r="AU392">
            <v>41149</v>
          </cell>
          <cell r="AV392">
            <v>41163</v>
          </cell>
          <cell r="AW392">
            <v>41150</v>
          </cell>
          <cell r="AX392">
            <v>41150</v>
          </cell>
          <cell r="AZ392"/>
          <cell r="BA392">
            <v>41150</v>
          </cell>
          <cell r="BB392"/>
          <cell r="BC392" t="str">
            <v>SENT</v>
          </cell>
          <cell r="BD392">
            <v>41150</v>
          </cell>
          <cell r="BE392" t="b">
            <v>0</v>
          </cell>
          <cell r="BF392">
            <v>3</v>
          </cell>
          <cell r="BH392">
            <v>41169</v>
          </cell>
          <cell r="BI392">
            <v>41169</v>
          </cell>
          <cell r="BK392">
            <v>41325</v>
          </cell>
          <cell r="BL392">
            <v>41353</v>
          </cell>
          <cell r="BM392" t="str">
            <v>CLSD</v>
          </cell>
          <cell r="BN392">
            <v>41463</v>
          </cell>
          <cell r="BO392" t="str">
            <v>08/07/13 KB - Authorisation to close granted at CMSG meeting on 08/07/13 - documented within meeting minutes. 
10/09/12 KB - Transferred from DT to LC due to change in roles.</v>
          </cell>
          <cell r="BQ392"/>
          <cell r="BS392"/>
          <cell r="BU392"/>
          <cell r="BW392"/>
          <cell r="BX392"/>
          <cell r="BZ392"/>
          <cell r="CA392"/>
          <cell r="CB392"/>
          <cell r="CC392"/>
          <cell r="CD392"/>
          <cell r="CE392"/>
          <cell r="CF392"/>
          <cell r="CG392" t="b">
            <v>0</v>
          </cell>
          <cell r="CH392"/>
          <cell r="CJ392" t="b">
            <v>0</v>
          </cell>
          <cell r="CK392" t="b">
            <v>0</v>
          </cell>
          <cell r="CL392" t="b">
            <v>0</v>
          </cell>
          <cell r="CM392"/>
          <cell r="CO392"/>
          <cell r="CP392"/>
          <cell r="CQ392" t="b">
            <v>0</v>
          </cell>
          <cell r="CR392" t="b">
            <v>0</v>
          </cell>
          <cell r="CS392"/>
          <cell r="CT392"/>
          <cell r="CU392"/>
          <cell r="CV392"/>
          <cell r="CW392"/>
          <cell r="CX392" t="b">
            <v>0</v>
          </cell>
          <cell r="CY392" t="b">
            <v>0</v>
          </cell>
          <cell r="CZ392" t="b">
            <v>0</v>
          </cell>
          <cell r="DA392" t="b">
            <v>0</v>
          </cell>
          <cell r="DB392"/>
          <cell r="DC392"/>
          <cell r="DD392"/>
          <cell r="DE392" t="b">
            <v>0</v>
          </cell>
          <cell r="DF392" t="b">
            <v>0</v>
          </cell>
        </row>
        <row r="393">
          <cell r="A393" t="str">
            <v>COR2800</v>
          </cell>
          <cell r="B393" t="str">
            <v>SGN DM &amp; NDM Data Logger Information Report</v>
          </cell>
          <cell r="C393" t="str">
            <v>100. Change Completed</v>
          </cell>
          <cell r="D393">
            <v>41388</v>
          </cell>
          <cell r="E393" t="str">
            <v>CO RCVD 12/10/2012
EQ PROD 29/10/2012
EQ SENT 12/11/2012
BE RCVD 12/11/2012
BE PROD 12/11/2012
BE SENT 10/12/2012
SN-PROD 27/02/2013
PD-PROD 13/03/2013
PD IMPD 28/03/2013
PD SENT 18/04/2013
PD CLSD 24/04/2013</v>
          </cell>
          <cell r="F393" t="str">
            <v>Xoserve to provide a monthly report to SGN detailing the mprn, AQ, EUC band and meter correction factor for all SGN’s DM and NDM data logger meter points. The report to be provided by e-mail.</v>
          </cell>
          <cell r="G393" t="b">
            <v>0</v>
          </cell>
          <cell r="H393"/>
          <cell r="I393">
            <v>41194</v>
          </cell>
          <cell r="J393">
            <v>41208</v>
          </cell>
          <cell r="L393" t="b">
            <v>0</v>
          </cell>
          <cell r="M393" t="str">
            <v>NNW</v>
          </cell>
          <cell r="N393" t="str">
            <v>SGN</v>
          </cell>
          <cell r="O393" t="str">
            <v>Joel Martin</v>
          </cell>
          <cell r="P393" t="str">
            <v>Joel Martin</v>
          </cell>
          <cell r="Q393" t="str">
            <v>Workload Meeting 17/10/12</v>
          </cell>
          <cell r="R393"/>
          <cell r="S393" t="str">
            <v>Lorraine Cave</v>
          </cell>
          <cell r="T393" t="str">
            <v>CO</v>
          </cell>
          <cell r="U393" t="str">
            <v>COMPLETE</v>
          </cell>
          <cell r="V393" t="b">
            <v>1</v>
          </cell>
          <cell r="X393" t="str">
            <v>Sue Turnbull</v>
          </cell>
          <cell r="Y393">
            <v>41211</v>
          </cell>
          <cell r="Z393">
            <v>41225</v>
          </cell>
          <cell r="AB393">
            <v>41225</v>
          </cell>
          <cell r="AD393"/>
          <cell r="AF393" t="str">
            <v>SENT</v>
          </cell>
          <cell r="AG393">
            <v>41225</v>
          </cell>
          <cell r="AH393">
            <v>41225</v>
          </cell>
          <cell r="AI393">
            <v>41239</v>
          </cell>
          <cell r="AJ393">
            <v>41239</v>
          </cell>
          <cell r="AK393">
            <v>41257</v>
          </cell>
          <cell r="AM393">
            <v>41253</v>
          </cell>
          <cell r="AN393"/>
          <cell r="AO393">
            <v>41343</v>
          </cell>
          <cell r="AR393"/>
          <cell r="AS393" t="str">
            <v>SENT</v>
          </cell>
          <cell r="AT393">
            <v>41253</v>
          </cell>
          <cell r="AU393">
            <v>41332</v>
          </cell>
          <cell r="AZ393"/>
          <cell r="BB393"/>
          <cell r="BC393"/>
          <cell r="BE393" t="b">
            <v>0</v>
          </cell>
          <cell r="BF393">
            <v>5</v>
          </cell>
          <cell r="BH393">
            <v>41361</v>
          </cell>
          <cell r="BI393">
            <v>41361</v>
          </cell>
          <cell r="BM393" t="str">
            <v>CLSD</v>
          </cell>
          <cell r="BN393">
            <v>41388</v>
          </cell>
          <cell r="BO393" t="str">
            <v>13/03/13 KB - Update received from Sue Turnbull - ""Please be advised that as COR2800 is a report only, there will be no requirement for a Scope Notification Initial Response or a Scope Notification document to be produced".  SNIR &amp; SN due dates removed a</v>
          </cell>
          <cell r="BQ393"/>
          <cell r="BS393"/>
          <cell r="BU393"/>
          <cell r="BW393"/>
          <cell r="BX393"/>
          <cell r="BZ393"/>
          <cell r="CA393"/>
          <cell r="CB393"/>
          <cell r="CC393"/>
          <cell r="CD393"/>
          <cell r="CE393"/>
          <cell r="CF393"/>
          <cell r="CG393" t="b">
            <v>0</v>
          </cell>
          <cell r="CH393"/>
          <cell r="CJ393" t="b">
            <v>0</v>
          </cell>
          <cell r="CK393" t="b">
            <v>0</v>
          </cell>
          <cell r="CL393" t="b">
            <v>0</v>
          </cell>
          <cell r="CM393"/>
          <cell r="CO393"/>
          <cell r="CP393"/>
          <cell r="CQ393" t="b">
            <v>0</v>
          </cell>
          <cell r="CR393" t="b">
            <v>0</v>
          </cell>
          <cell r="CS393"/>
          <cell r="CT393"/>
          <cell r="CU393"/>
          <cell r="CV393"/>
          <cell r="CW393"/>
          <cell r="CX393" t="b">
            <v>0</v>
          </cell>
          <cell r="CY393" t="b">
            <v>0</v>
          </cell>
          <cell r="CZ393" t="b">
            <v>0</v>
          </cell>
          <cell r="DA393" t="b">
            <v>0</v>
          </cell>
          <cell r="DB393"/>
          <cell r="DC393"/>
          <cell r="DD393"/>
          <cell r="DE393" t="b">
            <v>0</v>
          </cell>
          <cell r="DF393" t="b">
            <v>0</v>
          </cell>
        </row>
        <row r="394">
          <cell r="A394" t="str">
            <v>COR2802</v>
          </cell>
          <cell r="B394" t="str">
            <v>Supporting Information for Telephone Enquiry Usage
UPCO006</v>
          </cell>
          <cell r="C394" t="str">
            <v>99. Change Cancelled</v>
          </cell>
          <cell r="D394">
            <v>41197</v>
          </cell>
          <cell r="E394" t="str">
            <v>CO RCVD 15/10/2012</v>
          </cell>
          <cell r="F394" t="str">
            <v>Users have requested an additional report to the Services Schedule for the Provision of Non-Code User Pays Services.</v>
          </cell>
          <cell r="G394" t="b">
            <v>0</v>
          </cell>
          <cell r="H394"/>
          <cell r="I394">
            <v>41197</v>
          </cell>
          <cell r="L394" t="b">
            <v>0</v>
          </cell>
          <cell r="M394"/>
          <cell r="N394"/>
          <cell r="O394"/>
          <cell r="P394" t="str">
            <v>Dave Addison</v>
          </cell>
          <cell r="Q394" t="str">
            <v>Workload Meeting 17/10/12</v>
          </cell>
          <cell r="R394"/>
          <cell r="S394" t="str">
            <v>David Addison</v>
          </cell>
          <cell r="T394" t="str">
            <v>CO</v>
          </cell>
          <cell r="U394" t="str">
            <v>CLOSED</v>
          </cell>
          <cell r="V394" t="b">
            <v>0</v>
          </cell>
          <cell r="X394"/>
          <cell r="AD394"/>
          <cell r="AF394"/>
          <cell r="AN394"/>
          <cell r="AR394"/>
          <cell r="AS394"/>
          <cell r="AZ394"/>
          <cell r="BB394"/>
          <cell r="BC394"/>
          <cell r="BE394" t="b">
            <v>0</v>
          </cell>
          <cell r="BF394">
            <v>5</v>
          </cell>
          <cell r="BM394"/>
          <cell r="BO394" t="str">
            <v>13/04/2015 AT - Set CO-CLSD
29/10/12 CM- Jon Follows discussed the change with David Addison &amp; Dave Turpin no EQIR is required. The project is allocated to Dave Addison who is already looking at this change which is sitting with his team. EQIR is not req</v>
          </cell>
          <cell r="BQ394"/>
          <cell r="BS394"/>
          <cell r="BU394"/>
          <cell r="BW394"/>
          <cell r="BX394"/>
          <cell r="BZ394"/>
          <cell r="CA394"/>
          <cell r="CB394"/>
          <cell r="CC394"/>
          <cell r="CD394"/>
          <cell r="CE394"/>
          <cell r="CF394"/>
          <cell r="CG394" t="b">
            <v>0</v>
          </cell>
          <cell r="CH394"/>
          <cell r="CJ394" t="b">
            <v>0</v>
          </cell>
          <cell r="CK394" t="b">
            <v>0</v>
          </cell>
          <cell r="CL394" t="b">
            <v>0</v>
          </cell>
          <cell r="CM394"/>
          <cell r="CO394"/>
          <cell r="CP394"/>
          <cell r="CQ394" t="b">
            <v>0</v>
          </cell>
          <cell r="CR394" t="b">
            <v>0</v>
          </cell>
          <cell r="CS394"/>
          <cell r="CT394"/>
          <cell r="CU394"/>
          <cell r="CV394"/>
          <cell r="CW394"/>
          <cell r="CX394" t="b">
            <v>0</v>
          </cell>
          <cell r="CY394" t="b">
            <v>0</v>
          </cell>
          <cell r="CZ394" t="b">
            <v>0</v>
          </cell>
          <cell r="DA394" t="b">
            <v>0</v>
          </cell>
          <cell r="DB394"/>
          <cell r="DC394"/>
          <cell r="DD394"/>
          <cell r="DE394" t="b">
            <v>0</v>
          </cell>
          <cell r="DF394" t="b">
            <v>0</v>
          </cell>
        </row>
        <row r="395">
          <cell r="A395" t="str">
            <v>COR2812</v>
          </cell>
          <cell r="B395" t="str">
            <v>Portfolio Reconciliation – Supplier Data Set’ (Mod 431)</v>
          </cell>
          <cell r="C395" t="str">
            <v>99. Change Cancelled</v>
          </cell>
          <cell r="D395">
            <v>41236</v>
          </cell>
          <cell r="E395" t="str">
            <v>CO RCVD 19/10/2012,EQ PROD 01/11/2012,EQ SENT 23/11/2012
EQ-CLSD 25/09/13</v>
          </cell>
          <cell r="F395" t="str">
            <v>As part of the “Supplier Direct” proposal for obtaining supplier portfolios, an initial step is to obtain a list of contacts at each supplier organisation. Given that the release of this data will have to be signed off at a senior level it is proposed tha</v>
          </cell>
          <cell r="G395" t="b">
            <v>0</v>
          </cell>
          <cell r="H395"/>
          <cell r="I395">
            <v>41201</v>
          </cell>
          <cell r="J395">
            <v>41215</v>
          </cell>
          <cell r="L395" t="b">
            <v>0</v>
          </cell>
          <cell r="M395" t="str">
            <v>ALL</v>
          </cell>
          <cell r="N395"/>
          <cell r="O395" t="str">
            <v>Alan Raper</v>
          </cell>
          <cell r="P395" t="str">
            <v>Alan Raper</v>
          </cell>
          <cell r="Q395" t="str">
            <v>Workload Meeting 24/10/12</v>
          </cell>
          <cell r="R395"/>
          <cell r="S395" t="str">
            <v>Lorraine Cave</v>
          </cell>
          <cell r="T395" t="str">
            <v>CO</v>
          </cell>
          <cell r="U395" t="str">
            <v>CLOSED</v>
          </cell>
          <cell r="V395" t="b">
            <v>1</v>
          </cell>
          <cell r="X395" t="str">
            <v>Sue Turnbull</v>
          </cell>
          <cell r="Y395">
            <v>41214</v>
          </cell>
          <cell r="Z395">
            <v>41236</v>
          </cell>
          <cell r="AA395">
            <v>41236</v>
          </cell>
          <cell r="AB395">
            <v>41236</v>
          </cell>
          <cell r="AD395"/>
          <cell r="AF395" t="str">
            <v>CLSD</v>
          </cell>
          <cell r="AG395">
            <v>41542</v>
          </cell>
          <cell r="AN395"/>
          <cell r="AR395"/>
          <cell r="AS395"/>
          <cell r="AZ395"/>
          <cell r="BB395"/>
          <cell r="BC395"/>
          <cell r="BE395" t="b">
            <v>0</v>
          </cell>
          <cell r="BF395">
            <v>3</v>
          </cell>
          <cell r="BM395"/>
          <cell r="BO395" t="str">
            <v xml:space="preserve">25/09/13 KB - Note from Alan authorising closure of COR2812. 
25/09/13 KB - Note sent to Alan requesting update / authorisation to close. 
25/02/13 KB - CO placed on hold - refer to e-mails. 
1/11/2012 CM- EQIR sent on the 01/11.                          </v>
          </cell>
          <cell r="BQ395"/>
          <cell r="BS395"/>
          <cell r="BU395"/>
          <cell r="BW395"/>
          <cell r="BX395"/>
          <cell r="BZ395"/>
          <cell r="CA395"/>
          <cell r="CB395"/>
          <cell r="CC395"/>
          <cell r="CD395"/>
          <cell r="CE395"/>
          <cell r="CF395"/>
          <cell r="CG395" t="b">
            <v>0</v>
          </cell>
          <cell r="CH395"/>
          <cell r="CJ395" t="b">
            <v>0</v>
          </cell>
          <cell r="CK395" t="b">
            <v>0</v>
          </cell>
          <cell r="CL395" t="b">
            <v>0</v>
          </cell>
          <cell r="CM395"/>
          <cell r="CO395"/>
          <cell r="CP395"/>
          <cell r="CQ395" t="b">
            <v>0</v>
          </cell>
          <cell r="CR395" t="b">
            <v>0</v>
          </cell>
          <cell r="CS395"/>
          <cell r="CT395"/>
          <cell r="CU395"/>
          <cell r="CV395"/>
          <cell r="CW395"/>
          <cell r="CX395" t="b">
            <v>0</v>
          </cell>
          <cell r="CY395" t="b">
            <v>0</v>
          </cell>
          <cell r="CZ395" t="b">
            <v>0</v>
          </cell>
          <cell r="DA395" t="b">
            <v>0</v>
          </cell>
          <cell r="DB395"/>
          <cell r="DC395"/>
          <cell r="DD395"/>
          <cell r="DE395" t="b">
            <v>0</v>
          </cell>
          <cell r="DF395" t="b">
            <v>0</v>
          </cell>
        </row>
        <row r="396">
          <cell r="A396" t="str">
            <v>COR2162</v>
          </cell>
          <cell r="B396" t="str">
            <v>National Grid Gas Distribution Priority Services Register Report</v>
          </cell>
          <cell r="C396" t="str">
            <v>99. Change Cancelled</v>
          </cell>
          <cell r="D396">
            <v>40894</v>
          </cell>
          <cell r="E396" t="str">
            <v>CO RCVD 03/12/2010,EQ PNDG 08/12/2010,EQ PROD 17/12/2011</v>
          </cell>
          <cell r="F396" t="str">
            <v xml:space="preserve">The objective of the project is to deliver a one-off report identifying vulnerable consumers on NGD Networks. </v>
          </cell>
          <cell r="G396" t="b">
            <v>0</v>
          </cell>
          <cell r="H396"/>
          <cell r="I396">
            <v>40515</v>
          </cell>
          <cell r="J396">
            <v>40529</v>
          </cell>
          <cell r="L396" t="b">
            <v>0</v>
          </cell>
          <cell r="M396" t="str">
            <v>NNW</v>
          </cell>
          <cell r="N396" t="str">
            <v>NGD</v>
          </cell>
          <cell r="O396" t="str">
            <v>Ruth Thomas</v>
          </cell>
          <cell r="P396" t="str">
            <v>Phil Lucas</v>
          </cell>
          <cell r="Q396" t="str">
            <v>Workload Meeting 08/12/10</v>
          </cell>
          <cell r="R396"/>
          <cell r="S396" t="str">
            <v>Lorraine Cave</v>
          </cell>
          <cell r="T396" t="str">
            <v>CO</v>
          </cell>
          <cell r="U396" t="str">
            <v>CLOSED</v>
          </cell>
          <cell r="V396" t="b">
            <v>1</v>
          </cell>
          <cell r="X396"/>
          <cell r="Y396">
            <v>40529</v>
          </cell>
          <cell r="AD396"/>
          <cell r="AF396" t="str">
            <v>PROD</v>
          </cell>
          <cell r="AG396">
            <v>40894</v>
          </cell>
          <cell r="AN396"/>
          <cell r="AR396"/>
          <cell r="AS396"/>
          <cell r="AZ396"/>
          <cell r="BB396"/>
          <cell r="BC396"/>
          <cell r="BE396" t="b">
            <v>0</v>
          </cell>
          <cell r="BF396">
            <v>5</v>
          </cell>
          <cell r="BM396"/>
          <cell r="BO396" t="str">
            <v>13/04/2015 AT - Set CO-CLSD
10/09/12 KB - Transferred from DT to LC due to change in roles.
11/07/11 AK - Email sent to Paul Harper from Dave Turpin stating "Alan Raper has come back stating that the attached report is now still required. He also sent m</v>
          </cell>
          <cell r="BQ396"/>
          <cell r="BS396"/>
          <cell r="BU396"/>
          <cell r="BW396"/>
          <cell r="BX396"/>
          <cell r="BZ396"/>
          <cell r="CA396"/>
          <cell r="CB396"/>
          <cell r="CC396"/>
          <cell r="CD396"/>
          <cell r="CE396"/>
          <cell r="CF396"/>
          <cell r="CG396" t="b">
            <v>0</v>
          </cell>
          <cell r="CH396"/>
          <cell r="CJ396" t="b">
            <v>0</v>
          </cell>
          <cell r="CK396" t="b">
            <v>0</v>
          </cell>
          <cell r="CL396" t="b">
            <v>0</v>
          </cell>
          <cell r="CM396"/>
          <cell r="CO396"/>
          <cell r="CP396"/>
          <cell r="CQ396" t="b">
            <v>0</v>
          </cell>
          <cell r="CR396" t="b">
            <v>0</v>
          </cell>
          <cell r="CS396"/>
          <cell r="CT396"/>
          <cell r="CU396"/>
          <cell r="CV396"/>
          <cell r="CW396"/>
          <cell r="CX396" t="b">
            <v>0</v>
          </cell>
          <cell r="CY396" t="b">
            <v>0</v>
          </cell>
          <cell r="CZ396" t="b">
            <v>0</v>
          </cell>
          <cell r="DA396" t="b">
            <v>0</v>
          </cell>
          <cell r="DB396"/>
          <cell r="DC396"/>
          <cell r="DD396"/>
          <cell r="DE396" t="b">
            <v>0</v>
          </cell>
          <cell r="DF396" t="b">
            <v>0</v>
          </cell>
        </row>
        <row r="397">
          <cell r="A397" t="str">
            <v>COR2174</v>
          </cell>
          <cell r="B397" t="str">
            <v>Removal of ODBC Dependencies from ODS</v>
          </cell>
          <cell r="C397" t="str">
            <v>100. Change Completed</v>
          </cell>
          <cell r="D397">
            <v>41347</v>
          </cell>
          <cell r="E397" t="str">
            <v xml:space="preserve">CO RCVD 20/12/2010
EQ PNDG 22/12/2010
EQ PROD 26/01/2011
EQ SENT 26/01/2011
BE RCVD 26/01/2011
BE PNDG 26/01/2011
BE PROD 26/01/2011
BE SENT 26/01/2011
CA RCVD 26/01/2011
PD PROD 26/01/2011
PD IMPD 03/11/2011
EQ SENT 26/01/2011
PD IMPD 03/11/2011
PD-CLSD </v>
          </cell>
          <cell r="F397" t="str">
            <v>Following completion of analysis which was carried out under COR1938, the recommendation is that offline systems with ODBC links to ODS will be replaced by re-directing these links to IP PST schema. This will allow removal of ODBC dependencies from the OD</v>
          </cell>
          <cell r="G397" t="b">
            <v>0</v>
          </cell>
          <cell r="H397" t="str">
            <v>COR1938</v>
          </cell>
          <cell r="I397">
            <v>40532</v>
          </cell>
          <cell r="J397">
            <v>40574</v>
          </cell>
          <cell r="L397" t="b">
            <v>0</v>
          </cell>
          <cell r="M397"/>
          <cell r="N397"/>
          <cell r="O397"/>
          <cell r="P397" t="str">
            <v>Jane Rocky</v>
          </cell>
          <cell r="Q397" t="str">
            <v>Workload Meeting 22/12/10</v>
          </cell>
          <cell r="R397"/>
          <cell r="S397" t="str">
            <v>Jane Rocky</v>
          </cell>
          <cell r="T397" t="str">
            <v>CR (internal)</v>
          </cell>
          <cell r="U397" t="str">
            <v>COMPLETE</v>
          </cell>
          <cell r="V397" t="b">
            <v>0</v>
          </cell>
          <cell r="X397" t="str">
            <v>Farooq Mohammed</v>
          </cell>
          <cell r="Y397">
            <v>40569</v>
          </cell>
          <cell r="Z397">
            <v>40569</v>
          </cell>
          <cell r="AA397">
            <v>40569</v>
          </cell>
          <cell r="AB397">
            <v>40569</v>
          </cell>
          <cell r="AD397"/>
          <cell r="AF397" t="str">
            <v>SENT</v>
          </cell>
          <cell r="AG397">
            <v>40569</v>
          </cell>
          <cell r="AH397">
            <v>40569</v>
          </cell>
          <cell r="AI397">
            <v>40602</v>
          </cell>
          <cell r="AJ397">
            <v>40569</v>
          </cell>
          <cell r="AK397">
            <v>40569</v>
          </cell>
          <cell r="AL397">
            <v>40569</v>
          </cell>
          <cell r="AM397">
            <v>40569</v>
          </cell>
          <cell r="AN397" t="str">
            <v>XEC</v>
          </cell>
          <cell r="AR397"/>
          <cell r="AS397" t="str">
            <v>SENT</v>
          </cell>
          <cell r="AT397">
            <v>40569</v>
          </cell>
          <cell r="AU397">
            <v>40569</v>
          </cell>
          <cell r="AZ397"/>
          <cell r="BB397"/>
          <cell r="BC397" t="str">
            <v>RCVD</v>
          </cell>
          <cell r="BD397">
            <v>40569</v>
          </cell>
          <cell r="BE397" t="b">
            <v>0</v>
          </cell>
          <cell r="BF397">
            <v>7</v>
          </cell>
          <cell r="BH397">
            <v>40854</v>
          </cell>
          <cell r="BI397">
            <v>40850</v>
          </cell>
          <cell r="BJ397">
            <v>40923</v>
          </cell>
          <cell r="BK397">
            <v>41317</v>
          </cell>
          <cell r="BM397" t="str">
            <v>CLSD</v>
          </cell>
          <cell r="BN397">
            <v>41347</v>
          </cell>
          <cell r="BO397" t="str">
            <v>27/10/12 KB - Update from Lee Chambers - "COR2174 will be closed down this coming week as I have now completed the Expenditure Completion Form and the CCN that I am just in the process of obtaining sign off.
I will then complete COR664 and the expenditure</v>
          </cell>
          <cell r="BQ397"/>
          <cell r="BS397"/>
          <cell r="BU397"/>
          <cell r="BW397"/>
          <cell r="BX397"/>
          <cell r="BZ397"/>
          <cell r="CA397"/>
          <cell r="CB397"/>
          <cell r="CC397"/>
          <cell r="CD397"/>
          <cell r="CE397"/>
          <cell r="CF397"/>
          <cell r="CG397" t="b">
            <v>0</v>
          </cell>
          <cell r="CH397"/>
          <cell r="CJ397" t="b">
            <v>0</v>
          </cell>
          <cell r="CK397" t="b">
            <v>0</v>
          </cell>
          <cell r="CL397" t="b">
            <v>0</v>
          </cell>
          <cell r="CM397"/>
          <cell r="CO397"/>
          <cell r="CP397"/>
          <cell r="CQ397" t="b">
            <v>0</v>
          </cell>
          <cell r="CR397" t="b">
            <v>0</v>
          </cell>
          <cell r="CS397"/>
          <cell r="CT397"/>
          <cell r="CU397"/>
          <cell r="CV397"/>
          <cell r="CW397"/>
          <cell r="CX397" t="b">
            <v>0</v>
          </cell>
          <cell r="CY397" t="b">
            <v>0</v>
          </cell>
          <cell r="CZ397" t="b">
            <v>0</v>
          </cell>
          <cell r="DA397" t="b">
            <v>0</v>
          </cell>
          <cell r="DB397"/>
          <cell r="DC397"/>
          <cell r="DD397"/>
          <cell r="DE397" t="b">
            <v>0</v>
          </cell>
          <cell r="DF397" t="b">
            <v>0</v>
          </cell>
        </row>
        <row r="398">
          <cell r="A398" t="str">
            <v>COR2175</v>
          </cell>
          <cell r="B398" t="str">
            <v>Evaluation of the Addition of the GB Country Prefix to all Network Operator (NOW) VAT Numbers for Invoicing</v>
          </cell>
          <cell r="C398" t="str">
            <v>99. Change Cancelled</v>
          </cell>
          <cell r="D398">
            <v>40730</v>
          </cell>
          <cell r="E398" t="str">
            <v>CO RCVD 11/03/2011,EQ PNDG 16/03/2011,BE PROD 29/03/2011,BE CLSD 06/07/2011,EQ PNDG 16/03/2011,BE CLSD 06/07/2011</v>
          </cell>
          <cell r="F398" t="str">
            <v>For all VAT invoices issued outside the UK, Xoserve invoices should legally be quoting the GB prefix on the NOW VAT Number. This is optional for UK to UK invoices, however the expectation is that any system change will mean that the country / national pre</v>
          </cell>
          <cell r="G398" t="b">
            <v>0</v>
          </cell>
          <cell r="H398"/>
          <cell r="I398">
            <v>40613</v>
          </cell>
          <cell r="L398" t="b">
            <v>0</v>
          </cell>
          <cell r="M398"/>
          <cell r="N398"/>
          <cell r="O398"/>
          <cell r="P398" t="str">
            <v>Tricia Moody</v>
          </cell>
          <cell r="Q398" t="str">
            <v>Workload Meeting 16/03/11</v>
          </cell>
          <cell r="R398" t="str">
            <v>Tricia Moody</v>
          </cell>
          <cell r="S398" t="str">
            <v>Dave Turpin</v>
          </cell>
          <cell r="T398" t="str">
            <v>CR (internal)</v>
          </cell>
          <cell r="U398" t="str">
            <v>CLOSED</v>
          </cell>
          <cell r="V398" t="b">
            <v>0</v>
          </cell>
          <cell r="X398" t="str">
            <v>Rachel Nock / Fatima Kala</v>
          </cell>
          <cell r="AD398"/>
          <cell r="AF398" t="str">
            <v>PNDG</v>
          </cell>
          <cell r="AG398">
            <v>40618</v>
          </cell>
          <cell r="AI398">
            <v>40683</v>
          </cell>
          <cell r="AJ398">
            <v>40683</v>
          </cell>
          <cell r="AN398"/>
          <cell r="AR398"/>
          <cell r="AS398" t="str">
            <v>CLSD</v>
          </cell>
          <cell r="AT398">
            <v>40730</v>
          </cell>
          <cell r="AZ398"/>
          <cell r="BB398"/>
          <cell r="BC398"/>
          <cell r="BE398" t="b">
            <v>0</v>
          </cell>
          <cell r="BF398">
            <v>6</v>
          </cell>
          <cell r="BM398"/>
          <cell r="BO398" t="str">
            <v>06/07/11 AK - Email rec'd from Tricia Moody confirming her approval to close this change.
05/07/11 AK - Email rec'd from Rachel Nock on 30/06/11 stating "I’ve spoken to Tricia regarding the attached approach and she has confirmed that she is happy that CO</v>
          </cell>
          <cell r="BQ398"/>
          <cell r="BS398"/>
          <cell r="BU398"/>
          <cell r="BW398"/>
          <cell r="BX398"/>
          <cell r="BZ398"/>
          <cell r="CA398"/>
          <cell r="CB398"/>
          <cell r="CC398"/>
          <cell r="CD398"/>
          <cell r="CE398"/>
          <cell r="CF398"/>
          <cell r="CG398" t="b">
            <v>0</v>
          </cell>
          <cell r="CH398"/>
          <cell r="CJ398" t="b">
            <v>0</v>
          </cell>
          <cell r="CK398" t="b">
            <v>0</v>
          </cell>
          <cell r="CL398" t="b">
            <v>0</v>
          </cell>
          <cell r="CM398"/>
          <cell r="CO398"/>
          <cell r="CP398"/>
          <cell r="CQ398" t="b">
            <v>0</v>
          </cell>
          <cell r="CR398" t="b">
            <v>0</v>
          </cell>
          <cell r="CS398"/>
          <cell r="CT398"/>
          <cell r="CU398"/>
          <cell r="CV398"/>
          <cell r="CW398"/>
          <cell r="CX398" t="b">
            <v>0</v>
          </cell>
          <cell r="CY398" t="b">
            <v>0</v>
          </cell>
          <cell r="CZ398" t="b">
            <v>0</v>
          </cell>
          <cell r="DA398" t="b">
            <v>0</v>
          </cell>
          <cell r="DB398"/>
          <cell r="DC398"/>
          <cell r="DD398"/>
          <cell r="DE398" t="b">
            <v>0</v>
          </cell>
          <cell r="DF398" t="b">
            <v>0</v>
          </cell>
        </row>
        <row r="399">
          <cell r="A399" t="str">
            <v>COR1000.10</v>
          </cell>
          <cell r="B399" t="str">
            <v>GRP EFT Globalscape File Transfer Solution</v>
          </cell>
          <cell r="C399" t="str">
            <v>100. Change Completed</v>
          </cell>
          <cell r="D399">
            <v>41057</v>
          </cell>
          <cell r="E399" t="str">
            <v>CO RCVD 20/02/2012
EQ PNDG 22/02/2012
PD PROD 12/03/2012
EQ PNDG 22/02/2012
PD PROD 12/03/2012
PD IMPD 28/05/2012</v>
          </cell>
          <cell r="F399"/>
          <cell r="G399" t="b">
            <v>0</v>
          </cell>
          <cell r="H399"/>
          <cell r="I399">
            <v>40959</v>
          </cell>
          <cell r="L399" t="b">
            <v>0</v>
          </cell>
          <cell r="M399"/>
          <cell r="N399"/>
          <cell r="O399"/>
          <cell r="P399" t="str">
            <v>Lee Chambers</v>
          </cell>
          <cell r="Q399" t="str">
            <v>Workload Meeting 22/02/12</v>
          </cell>
          <cell r="R399" t="str">
            <v>Steve Adcock</v>
          </cell>
          <cell r="S399" t="str">
            <v>Chris Fears</v>
          </cell>
          <cell r="T399" t="str">
            <v>CR (internal)</v>
          </cell>
          <cell r="U399" t="str">
            <v>COMPLETE</v>
          </cell>
          <cell r="V399" t="b">
            <v>0</v>
          </cell>
          <cell r="X399" t="str">
            <v>Lee Chambers</v>
          </cell>
          <cell r="AD399"/>
          <cell r="AF399" t="str">
            <v>PNDG</v>
          </cell>
          <cell r="AG399">
            <v>40961</v>
          </cell>
          <cell r="AN399"/>
          <cell r="AR399"/>
          <cell r="AS399"/>
          <cell r="AZ399"/>
          <cell r="BB399"/>
          <cell r="BC399"/>
          <cell r="BE399" t="b">
            <v>0</v>
          </cell>
          <cell r="BF399">
            <v>7</v>
          </cell>
          <cell r="BH399">
            <v>41057</v>
          </cell>
          <cell r="BI399">
            <v>41057</v>
          </cell>
          <cell r="BM399" t="str">
            <v>IMPD</v>
          </cell>
          <cell r="BN399">
            <v>41057</v>
          </cell>
          <cell r="BO399" t="str">
            <v xml:space="preserve">19/08/15- CM  Emailed Mark Bignall again to get confirmation for close down.
05/08/15 DC - CM to speak to MB re closing project, CF says it is finished but MB say the CCN is still outstanding.
09/07/15 CM - Update from Chris Fear- The Server Migration as </v>
          </cell>
          <cell r="BQ399"/>
          <cell r="BS399"/>
          <cell r="BU399"/>
          <cell r="BW399"/>
          <cell r="BX399"/>
          <cell r="BZ399"/>
          <cell r="CA399"/>
          <cell r="CB399"/>
          <cell r="CC399"/>
          <cell r="CD399"/>
          <cell r="CE399"/>
          <cell r="CF399"/>
          <cell r="CG399" t="b">
            <v>0</v>
          </cell>
          <cell r="CH399"/>
          <cell r="CJ399" t="b">
            <v>0</v>
          </cell>
          <cell r="CK399" t="b">
            <v>0</v>
          </cell>
          <cell r="CL399" t="b">
            <v>0</v>
          </cell>
          <cell r="CM399"/>
          <cell r="CO399"/>
          <cell r="CP399"/>
          <cell r="CQ399" t="b">
            <v>0</v>
          </cell>
          <cell r="CR399" t="b">
            <v>0</v>
          </cell>
          <cell r="CS399"/>
          <cell r="CT399"/>
          <cell r="CU399"/>
          <cell r="CV399"/>
          <cell r="CW399"/>
          <cell r="CX399" t="b">
            <v>0</v>
          </cell>
          <cell r="CY399" t="b">
            <v>0</v>
          </cell>
          <cell r="CZ399" t="b">
            <v>0</v>
          </cell>
          <cell r="DA399" t="b">
            <v>0</v>
          </cell>
          <cell r="DB399"/>
          <cell r="DC399"/>
          <cell r="DD399"/>
          <cell r="DE399" t="b">
            <v>0</v>
          </cell>
          <cell r="DF399" t="b">
            <v>0</v>
          </cell>
        </row>
        <row r="400">
          <cell r="A400" t="str">
            <v>COR2020</v>
          </cell>
          <cell r="B400" t="str">
            <v>Testing Tool</v>
          </cell>
          <cell r="C400" t="str">
            <v>100. Change Completed</v>
          </cell>
          <cell r="D400">
            <v>41451</v>
          </cell>
          <cell r="E400" t="str">
            <v xml:space="preserve">CO RCVD 22/07/2010,EQ PNDG 28/07/2010,EQ PROD 07/12/2010,EQ SENT 07/12/2010,BE RCVD 07/12/2010,BE PNDG 07/12/2010,BE PROD 07/12/2010,BE SENT 08/09/2011,CA RCVD 08/09/2011,PD PROD 08/09/2011,PD IMPD 13/01/2012,EQ SENT 07/12/2010,PD IMPD 13/01/2012,PD CLSD </v>
          </cell>
          <cell r="F400" t="str">
            <v>To have an up to date, supported performance testing capability in Xoserve, that will meet the requirements of the future projects. This includes practices &amp; processes implemented to support projects in their perfomance testing stage.</v>
          </cell>
          <cell r="G400" t="b">
            <v>0</v>
          </cell>
          <cell r="H400"/>
          <cell r="I400">
            <v>40381</v>
          </cell>
          <cell r="J400">
            <v>40527</v>
          </cell>
          <cell r="L400" t="b">
            <v>0</v>
          </cell>
          <cell r="M400"/>
          <cell r="N400"/>
          <cell r="O400"/>
          <cell r="P400" t="str">
            <v>Matt Rider</v>
          </cell>
          <cell r="Q400" t="str">
            <v>Workload Meeting 28/07/10</v>
          </cell>
          <cell r="R400" t="str">
            <v>Steve Adcock</v>
          </cell>
          <cell r="S400" t="str">
            <v>Andy Earnshaw</v>
          </cell>
          <cell r="T400" t="str">
            <v>CR (internal)</v>
          </cell>
          <cell r="U400" t="str">
            <v>COMPLETE</v>
          </cell>
          <cell r="V400" t="b">
            <v>0</v>
          </cell>
          <cell r="X400" t="str">
            <v>Jessica Harris</v>
          </cell>
          <cell r="Y400">
            <v>40519</v>
          </cell>
          <cell r="Z400">
            <v>40519</v>
          </cell>
          <cell r="AA400">
            <v>40519</v>
          </cell>
          <cell r="AB400">
            <v>40519</v>
          </cell>
          <cell r="AD400"/>
          <cell r="AE400">
            <v>40609</v>
          </cell>
          <cell r="AF400" t="str">
            <v>SENT</v>
          </cell>
          <cell r="AG400">
            <v>40519</v>
          </cell>
          <cell r="AH400">
            <v>40519</v>
          </cell>
          <cell r="AI400">
            <v>40724</v>
          </cell>
          <cell r="AJ400">
            <v>40724</v>
          </cell>
          <cell r="AK400">
            <v>40794</v>
          </cell>
          <cell r="AL400">
            <v>40794</v>
          </cell>
          <cell r="AM400">
            <v>40794</v>
          </cell>
          <cell r="AN400" t="str">
            <v>Lee Foster</v>
          </cell>
          <cell r="AO400">
            <v>40885</v>
          </cell>
          <cell r="AR400"/>
          <cell r="AS400" t="str">
            <v>SENT</v>
          </cell>
          <cell r="AT400">
            <v>40794</v>
          </cell>
          <cell r="AU400">
            <v>40794</v>
          </cell>
          <cell r="AZ400"/>
          <cell r="BB400"/>
          <cell r="BC400" t="str">
            <v>RCVD</v>
          </cell>
          <cell r="BD400">
            <v>40794</v>
          </cell>
          <cell r="BE400" t="b">
            <v>0</v>
          </cell>
          <cell r="BF400">
            <v>6</v>
          </cell>
          <cell r="BG400">
            <v>40553</v>
          </cell>
          <cell r="BH400">
            <v>40939</v>
          </cell>
          <cell r="BI400">
            <v>40921</v>
          </cell>
          <cell r="BJ400">
            <v>41089</v>
          </cell>
          <cell r="BM400" t="str">
            <v>CLSD</v>
          </cell>
          <cell r="BN400">
            <v>41451</v>
          </cell>
          <cell r="BO400" t="str">
            <v>26/06/13 KB - Approval to close COR2020 received from Steve Adcock. 
24/06/13 KB - Note sent to Jessica advising that we still require formal closedown authorisation from the Process Owner (SA).    
14/02/13 KB - Note from Jessica advising that the expend</v>
          </cell>
          <cell r="BQ400"/>
          <cell r="BS400"/>
          <cell r="BU400"/>
          <cell r="BW400"/>
          <cell r="BX400"/>
          <cell r="BZ400"/>
          <cell r="CA400"/>
          <cell r="CB400"/>
          <cell r="CC400"/>
          <cell r="CD400"/>
          <cell r="CE400"/>
          <cell r="CF400"/>
          <cell r="CG400" t="b">
            <v>0</v>
          </cell>
          <cell r="CH400"/>
          <cell r="CJ400" t="b">
            <v>0</v>
          </cell>
          <cell r="CK400" t="b">
            <v>0</v>
          </cell>
          <cell r="CL400" t="b">
            <v>0</v>
          </cell>
          <cell r="CM400"/>
          <cell r="CO400"/>
          <cell r="CP400"/>
          <cell r="CQ400" t="b">
            <v>0</v>
          </cell>
          <cell r="CR400" t="b">
            <v>0</v>
          </cell>
          <cell r="CS400"/>
          <cell r="CT400"/>
          <cell r="CU400"/>
          <cell r="CV400"/>
          <cell r="CW400"/>
          <cell r="CX400" t="b">
            <v>0</v>
          </cell>
          <cell r="CY400" t="b">
            <v>0</v>
          </cell>
          <cell r="CZ400" t="b">
            <v>0</v>
          </cell>
          <cell r="DA400" t="b">
            <v>0</v>
          </cell>
          <cell r="DB400"/>
          <cell r="DC400"/>
          <cell r="DD400"/>
          <cell r="DE400" t="b">
            <v>0</v>
          </cell>
          <cell r="DF400" t="b">
            <v>0</v>
          </cell>
        </row>
        <row r="401">
          <cell r="A401" t="str">
            <v>COR0664</v>
          </cell>
          <cell r="B401" t="str">
            <v>Information Provision Capability Project  (formerly ODS Project)</v>
          </cell>
          <cell r="C401" t="str">
            <v>99. Change Cancelled</v>
          </cell>
          <cell r="D401">
            <v>40893</v>
          </cell>
          <cell r="E401" t="str">
            <v>CO RCVD 12/03/2007
EQ PNDG 12/03/2007
EQ PROD 12/03/2007
BE PROD 23/12/2008
BE SENT 06/03/2009
PD PROD 06/03/2009
PD IMPD 16/12/2011
EQ PROD 12/03/2007
PD IMPD 16/12/2011
PD-CLSD 11/04/2017</v>
          </cell>
          <cell r="F401" t="str">
            <v xml:space="preserve">The ODS is the key source of reporting information for Xoserve &amp; was established to provide shipper portfolio info to spa. The tactical design approach taken to satisfy the initial set of report requirements was to populate ODS with replicate operational </v>
          </cell>
          <cell r="G401" t="b">
            <v>0</v>
          </cell>
          <cell r="H401"/>
          <cell r="I401">
            <v>39153</v>
          </cell>
          <cell r="L401" t="b">
            <v>0</v>
          </cell>
          <cell r="M401"/>
          <cell r="N401"/>
          <cell r="O401"/>
          <cell r="P401" t="str">
            <v>Simon Langley</v>
          </cell>
          <cell r="Q401" t="str">
            <v>Investment Committee</v>
          </cell>
          <cell r="R401" t="str">
            <v>Steve Adcock</v>
          </cell>
          <cell r="S401" t="str">
            <v>Jane Rocky</v>
          </cell>
          <cell r="T401" t="str">
            <v>CR (internal)</v>
          </cell>
          <cell r="U401" t="str">
            <v>CLOSED</v>
          </cell>
          <cell r="V401" t="b">
            <v>0</v>
          </cell>
          <cell r="X401" t="str">
            <v>Lee Chambers</v>
          </cell>
          <cell r="AD401"/>
          <cell r="AF401" t="str">
            <v>PROD</v>
          </cell>
          <cell r="AG401">
            <v>39153</v>
          </cell>
          <cell r="AN401"/>
          <cell r="AR401"/>
          <cell r="AS401" t="str">
            <v>SENT</v>
          </cell>
          <cell r="AT401">
            <v>39878</v>
          </cell>
          <cell r="AZ401"/>
          <cell r="BB401"/>
          <cell r="BC401"/>
          <cell r="BE401" t="b">
            <v>0</v>
          </cell>
          <cell r="BF401">
            <v>7</v>
          </cell>
          <cell r="BG401">
            <v>39878</v>
          </cell>
          <cell r="BH401">
            <v>40893</v>
          </cell>
          <cell r="BI401">
            <v>40893</v>
          </cell>
          <cell r="BJ401">
            <v>40923</v>
          </cell>
          <cell r="BM401" t="str">
            <v>IMPD</v>
          </cell>
          <cell r="BN401">
            <v>40893</v>
          </cell>
          <cell r="BO401" t="str">
            <v>03/11/15 - Still no confirmation that this can be closed on the database, so I have emiled Mark Bignell and Vikas. 
19/08/15 - CM emailed Mark Bignall and he is saying this one should be finished now, but I need written confirmation from Mark B before I c</v>
          </cell>
          <cell r="BQ401"/>
          <cell r="BS401"/>
          <cell r="BU401"/>
          <cell r="BW401"/>
          <cell r="BX401"/>
          <cell r="BZ401"/>
          <cell r="CA401"/>
          <cell r="CB401"/>
          <cell r="CC401"/>
          <cell r="CD401"/>
          <cell r="CE401"/>
          <cell r="CF401"/>
          <cell r="CG401" t="b">
            <v>0</v>
          </cell>
          <cell r="CH401"/>
          <cell r="CJ401" t="b">
            <v>0</v>
          </cell>
          <cell r="CK401" t="b">
            <v>0</v>
          </cell>
          <cell r="CL401" t="b">
            <v>0</v>
          </cell>
          <cell r="CM401"/>
          <cell r="CO401"/>
          <cell r="CP401"/>
          <cell r="CQ401" t="b">
            <v>0</v>
          </cell>
          <cell r="CR401" t="b">
            <v>0</v>
          </cell>
          <cell r="CS401"/>
          <cell r="CT401"/>
          <cell r="CU401"/>
          <cell r="CV401"/>
          <cell r="CW401"/>
          <cell r="CX401" t="b">
            <v>0</v>
          </cell>
          <cell r="CY401" t="b">
            <v>0</v>
          </cell>
          <cell r="CZ401" t="b">
            <v>0</v>
          </cell>
          <cell r="DA401" t="b">
            <v>0</v>
          </cell>
          <cell r="DB401"/>
          <cell r="DC401"/>
          <cell r="DD401"/>
          <cell r="DE401" t="b">
            <v>0</v>
          </cell>
          <cell r="DF401" t="b">
            <v>0</v>
          </cell>
        </row>
        <row r="402">
          <cell r="A402" t="str">
            <v>COR3064</v>
          </cell>
          <cell r="B402" t="str">
            <v>MOD0430 – DCC Day 1 – GT Reporting for DCC Charging</v>
          </cell>
          <cell r="C402" t="str">
            <v>99. Change Cancelled</v>
          </cell>
          <cell r="D402">
            <v>42321</v>
          </cell>
          <cell r="E402" t="str">
            <v>CO-RCVD 15/05/2013
PD-IMPD 04/10/2013
PD-SENT 07/10/2015
PD-CLSD 13/11/2015</v>
          </cell>
          <cell r="F402" t="str">
            <v>Part K of the SEC, details the charging methodology that the DCC will be responsible for producing on a monthly basis to charge all Users.
The DCC requirements for a GT report to be produced are:
- The number of MPRNs for each supplier where the Market Se</v>
          </cell>
          <cell r="G402" t="b">
            <v>0</v>
          </cell>
          <cell r="H402" t="str">
            <v>Mod 430
COR2831.1</v>
          </cell>
          <cell r="I402">
            <v>41409</v>
          </cell>
          <cell r="L402" t="b">
            <v>0</v>
          </cell>
          <cell r="M402" t="str">
            <v>ALL</v>
          </cell>
          <cell r="N402"/>
          <cell r="O402" t="str">
            <v>Joanna Ferguson</v>
          </cell>
          <cell r="P402" t="str">
            <v>Joanna Ferguson</v>
          </cell>
          <cell r="Q402" t="str">
            <v>Without going through a Workload meeting.  The CO was drafted by Lee Chambers and allocated upon formal submission by Network.</v>
          </cell>
          <cell r="R402" t="str">
            <v>Steve Nunnington</v>
          </cell>
          <cell r="S402"/>
          <cell r="T402" t="str">
            <v>CO</v>
          </cell>
          <cell r="U402" t="str">
            <v>CLOSED</v>
          </cell>
          <cell r="V402" t="b">
            <v>1</v>
          </cell>
          <cell r="X402" t="str">
            <v>Julie Smart</v>
          </cell>
          <cell r="AD402"/>
          <cell r="AF402"/>
          <cell r="AN402"/>
          <cell r="AR402"/>
          <cell r="AS402"/>
          <cell r="AZ402"/>
          <cell r="BB402"/>
          <cell r="BC402"/>
          <cell r="BE402" t="b">
            <v>0</v>
          </cell>
          <cell r="BF402">
            <v>42</v>
          </cell>
          <cell r="BH402">
            <v>41916</v>
          </cell>
          <cell r="BI402">
            <v>41551</v>
          </cell>
          <cell r="BK402">
            <v>42284</v>
          </cell>
          <cell r="BL402">
            <v>42312</v>
          </cell>
          <cell r="BM402" t="str">
            <v>CLSD</v>
          </cell>
          <cell r="BN402">
            <v>42321</v>
          </cell>
          <cell r="BO402" t="str">
            <v>13/11/15 CM: CCN Received from Jo Ferguson out of the CMSG meeting. Emailed to the project teams.
09/11/15 CM: Email received from Helen Pardoe explaining she is not the project manager and we have now taken her off the database and manager aglined repor</v>
          </cell>
          <cell r="BQ402"/>
          <cell r="BS402"/>
          <cell r="BU402"/>
          <cell r="BW402"/>
          <cell r="BX402"/>
          <cell r="BZ402"/>
          <cell r="CA402"/>
          <cell r="CB402"/>
          <cell r="CC402"/>
          <cell r="CD402"/>
          <cell r="CE402"/>
          <cell r="CF402"/>
          <cell r="CG402" t="b">
            <v>0</v>
          </cell>
          <cell r="CH402"/>
          <cell r="CJ402" t="b">
            <v>0</v>
          </cell>
          <cell r="CK402" t="b">
            <v>0</v>
          </cell>
          <cell r="CL402" t="b">
            <v>0</v>
          </cell>
          <cell r="CM402"/>
          <cell r="CO402"/>
          <cell r="CP402"/>
          <cell r="CQ402" t="b">
            <v>0</v>
          </cell>
          <cell r="CR402" t="b">
            <v>0</v>
          </cell>
          <cell r="CS402"/>
          <cell r="CT402"/>
          <cell r="CU402"/>
          <cell r="CV402"/>
          <cell r="CW402"/>
          <cell r="CX402" t="b">
            <v>0</v>
          </cell>
          <cell r="CY402" t="b">
            <v>0</v>
          </cell>
          <cell r="CZ402" t="b">
            <v>0</v>
          </cell>
          <cell r="DA402" t="b">
            <v>0</v>
          </cell>
          <cell r="DB402"/>
          <cell r="DC402"/>
          <cell r="DD402"/>
          <cell r="DE402" t="b">
            <v>0</v>
          </cell>
          <cell r="DF402" t="b">
            <v>0</v>
          </cell>
        </row>
        <row r="403">
          <cell r="A403" t="str">
            <v>COR2632</v>
          </cell>
          <cell r="B403" t="str">
            <v>New Connections – Interruptible Loads - MOD420</v>
          </cell>
          <cell r="C403" t="str">
            <v>100. Change Completed</v>
          </cell>
          <cell r="D403">
            <v>41590</v>
          </cell>
          <cell r="E403" t="str">
            <v>CO-RCVD 28/02/2013
EQ-PNDG 06/03/2013
EQ-PROD 14/03/2013
EQ-SENT 28/03/2013
BE-SENT 04/04/2013
SN-PROD 12/04/2013
PD-IMPD 05/04/2013
PD-SENT 18/04/2013
PD CLSD 12/11/2013</v>
          </cell>
          <cell r="F403" t="str">
            <v>Enable the Networks to satisfy demand for new supply points to connect to the network at any time where insufficient firm capacity exists.</v>
          </cell>
          <cell r="G403" t="b">
            <v>0</v>
          </cell>
          <cell r="H403"/>
          <cell r="I403">
            <v>41333</v>
          </cell>
          <cell r="J403">
            <v>41347</v>
          </cell>
          <cell r="L403" t="b">
            <v>0</v>
          </cell>
          <cell r="M403" t="str">
            <v>ADN</v>
          </cell>
          <cell r="N403"/>
          <cell r="O403" t="str">
            <v>Joel Martin</v>
          </cell>
          <cell r="P403" t="str">
            <v>Joel Martin</v>
          </cell>
          <cell r="Q403" t="str">
            <v>Workload Meeting 06/03/13</v>
          </cell>
          <cell r="R403"/>
          <cell r="S403" t="str">
            <v>Lorraine Cave</v>
          </cell>
          <cell r="T403" t="str">
            <v>CO</v>
          </cell>
          <cell r="U403" t="str">
            <v>COMPLETE</v>
          </cell>
          <cell r="V403" t="b">
            <v>0</v>
          </cell>
          <cell r="W403">
            <v>41590</v>
          </cell>
          <cell r="X403" t="str">
            <v>Sue Turnbull</v>
          </cell>
          <cell r="Y403">
            <v>41347</v>
          </cell>
          <cell r="Z403">
            <v>41361</v>
          </cell>
          <cell r="AB403">
            <v>41361</v>
          </cell>
          <cell r="AD403"/>
          <cell r="AF403" t="str">
            <v>SENT</v>
          </cell>
          <cell r="AG403">
            <v>41361</v>
          </cell>
          <cell r="AH403">
            <v>41372</v>
          </cell>
          <cell r="AI403">
            <v>41368</v>
          </cell>
          <cell r="AJ403">
            <v>41368</v>
          </cell>
          <cell r="AK403">
            <v>41368</v>
          </cell>
          <cell r="AL403">
            <v>41368</v>
          </cell>
          <cell r="AM403">
            <v>41368</v>
          </cell>
          <cell r="AN403" t="str">
            <v>Post Pre-Sanc Email Approval 28/03/2013</v>
          </cell>
          <cell r="AO403">
            <v>41459</v>
          </cell>
          <cell r="AR403"/>
          <cell r="AS403" t="str">
            <v>SENT</v>
          </cell>
          <cell r="AT403">
            <v>41368</v>
          </cell>
          <cell r="AU403">
            <v>41376</v>
          </cell>
          <cell r="AZ403"/>
          <cell r="BB403"/>
          <cell r="BC403" t="str">
            <v>PROD</v>
          </cell>
          <cell r="BD403">
            <v>41376</v>
          </cell>
          <cell r="BE403" t="b">
            <v>0</v>
          </cell>
          <cell r="BI403">
            <v>41369</v>
          </cell>
          <cell r="BJ403">
            <v>41382</v>
          </cell>
          <cell r="BK403">
            <v>41382</v>
          </cell>
          <cell r="BM403" t="str">
            <v>CLSD</v>
          </cell>
          <cell r="BN403">
            <v>41590</v>
          </cell>
          <cell r="BO403" t="str">
            <v>22/07/13 KB - Update provided by Sue Turnbull - , the template for new connections is now in the Networks folder on the Xoserve extranet site.  
I have spoken to Joel to let him know that this process is now live and agrees that this change can be held in</v>
          </cell>
          <cell r="BQ403"/>
          <cell r="BS403"/>
          <cell r="BU403"/>
          <cell r="BW403"/>
          <cell r="BX403"/>
          <cell r="BZ403"/>
          <cell r="CA403"/>
          <cell r="CB403"/>
          <cell r="CC403"/>
          <cell r="CD403"/>
          <cell r="CE403"/>
          <cell r="CF403"/>
          <cell r="CG403" t="b">
            <v>0</v>
          </cell>
          <cell r="CH403"/>
          <cell r="CJ403" t="b">
            <v>0</v>
          </cell>
          <cell r="CK403" t="b">
            <v>0</v>
          </cell>
          <cell r="CL403" t="b">
            <v>0</v>
          </cell>
          <cell r="CM403"/>
          <cell r="CO403"/>
          <cell r="CP403"/>
          <cell r="CQ403" t="b">
            <v>0</v>
          </cell>
          <cell r="CR403" t="b">
            <v>0</v>
          </cell>
          <cell r="CS403"/>
          <cell r="CT403"/>
          <cell r="CU403"/>
          <cell r="CV403"/>
          <cell r="CW403"/>
          <cell r="CX403" t="b">
            <v>0</v>
          </cell>
          <cell r="CY403" t="b">
            <v>0</v>
          </cell>
          <cell r="CZ403" t="b">
            <v>0</v>
          </cell>
          <cell r="DA403" t="b">
            <v>0</v>
          </cell>
          <cell r="DB403"/>
          <cell r="DC403"/>
          <cell r="DD403"/>
          <cell r="DE403" t="b">
            <v>0</v>
          </cell>
          <cell r="DF403" t="b">
            <v>0</v>
          </cell>
        </row>
        <row r="404">
          <cell r="A404" t="str">
            <v>COR1760</v>
          </cell>
          <cell r="B404" t="str">
            <v>Enabling the Assignment of a Partial Quantity of Registered NTS Exit (Flat) Capacity</v>
          </cell>
          <cell r="C404" t="str">
            <v>99. Change Cancelled</v>
          </cell>
          <cell r="D404">
            <v>41544</v>
          </cell>
          <cell r="E404" t="str">
            <v>CO RCVD 23/04/2010,EQ PNDG 28/04/2010,EQ PROD 10/05/2010,EQ SENT 22/06/2010,BE RCVD 25/06/2010,BE PNDG 25/06/2010,BE PROD 25/06/2010,BE SENT 26/11/2010,EQ SENT 22/06/2010,BE SENT 26/11/2010,BE CLSD 27/09/2013</v>
          </cell>
          <cell r="F404" t="str">
            <v xml:space="preserve">Implementation of MOD Proposal 0195AV established the basis for the reform of NTS Exit Capacity booking arrangements that are scheduled to come into effect on 01/10/12. As part of these arrangements NG NTS will facilitate the assignment of Registered NTS </v>
          </cell>
          <cell r="G404" t="b">
            <v>0</v>
          </cell>
          <cell r="H404"/>
          <cell r="I404">
            <v>40291</v>
          </cell>
          <cell r="J404">
            <v>40308</v>
          </cell>
          <cell r="L404" t="b">
            <v>0</v>
          </cell>
          <cell r="M404" t="str">
            <v>TNO</v>
          </cell>
          <cell r="N404"/>
          <cell r="O404" t="str">
            <v>Sean McGoldrick</v>
          </cell>
          <cell r="P404" t="str">
            <v>Fergus Healy</v>
          </cell>
          <cell r="Q404" t="str">
            <v>Workload Meeting 28/04/10</v>
          </cell>
          <cell r="R404" t="str">
            <v>Chris Gumbley at NGT</v>
          </cell>
          <cell r="S404" t="str">
            <v>Andy Simpson</v>
          </cell>
          <cell r="T404" t="str">
            <v>CO</v>
          </cell>
          <cell r="U404" t="str">
            <v>CLOSED</v>
          </cell>
          <cell r="V404" t="b">
            <v>1</v>
          </cell>
          <cell r="X404" t="str">
            <v>Hannah Reddy</v>
          </cell>
          <cell r="Y404">
            <v>40308</v>
          </cell>
          <cell r="Z404">
            <v>40352</v>
          </cell>
          <cell r="AA404">
            <v>40352</v>
          </cell>
          <cell r="AB404">
            <v>40351</v>
          </cell>
          <cell r="AC404">
            <v>84922</v>
          </cell>
          <cell r="AD404" t="str">
            <v xml:space="preserve">22 weeks from BEO submission </v>
          </cell>
          <cell r="AE404">
            <v>40443</v>
          </cell>
          <cell r="AF404" t="str">
            <v>SENT</v>
          </cell>
          <cell r="AG404">
            <v>40351</v>
          </cell>
          <cell r="AH404">
            <v>40354</v>
          </cell>
          <cell r="AI404">
            <v>40368</v>
          </cell>
          <cell r="AJ404">
            <v>40368</v>
          </cell>
          <cell r="AK404">
            <v>40508</v>
          </cell>
          <cell r="AL404">
            <v>40508</v>
          </cell>
          <cell r="AM404">
            <v>40508</v>
          </cell>
          <cell r="AN404" t="str">
            <v>Extraordinary XM2 Review Meeting &amp; Extraordinary XEC Meeting, both on 26/11/10</v>
          </cell>
          <cell r="AO404">
            <v>40575</v>
          </cell>
          <cell r="AP404">
            <v>420608</v>
          </cell>
          <cell r="AR404"/>
          <cell r="AS404" t="str">
            <v>CLSD</v>
          </cell>
          <cell r="AT404">
            <v>41544</v>
          </cell>
          <cell r="AZ404"/>
          <cell r="BB404"/>
          <cell r="BC404"/>
          <cell r="BE404" t="b">
            <v>0</v>
          </cell>
          <cell r="BF404">
            <v>5</v>
          </cell>
          <cell r="BM404"/>
          <cell r="BO404" t="str">
            <v xml:space="preserve">27/09/13 KB - Note received from Sean authorising closure of COR1760, but requesting an update on spend. Referred to project team. 
25/09/13 KB - Update requested from UKT. 
16/07/13 KB -Refer to update from Hannah Reddy.  
07/03/13 KB - Update requested </v>
          </cell>
          <cell r="BQ404"/>
          <cell r="BS404"/>
          <cell r="BU404"/>
          <cell r="BW404"/>
          <cell r="BX404"/>
          <cell r="BZ404"/>
          <cell r="CA404"/>
          <cell r="CB404"/>
          <cell r="CC404"/>
          <cell r="CD404"/>
          <cell r="CE404"/>
          <cell r="CF404"/>
          <cell r="CG404" t="b">
            <v>0</v>
          </cell>
          <cell r="CH404"/>
          <cell r="CJ404" t="b">
            <v>0</v>
          </cell>
          <cell r="CK404" t="b">
            <v>0</v>
          </cell>
          <cell r="CL404" t="b">
            <v>0</v>
          </cell>
          <cell r="CM404"/>
          <cell r="CO404"/>
          <cell r="CP404"/>
          <cell r="CQ404" t="b">
            <v>0</v>
          </cell>
          <cell r="CR404" t="b">
            <v>0</v>
          </cell>
          <cell r="CS404"/>
          <cell r="CT404"/>
          <cell r="CU404"/>
          <cell r="CV404"/>
          <cell r="CW404"/>
          <cell r="CX404" t="b">
            <v>0</v>
          </cell>
          <cell r="CY404" t="b">
            <v>0</v>
          </cell>
          <cell r="CZ404" t="b">
            <v>0</v>
          </cell>
          <cell r="DA404" t="b">
            <v>0</v>
          </cell>
          <cell r="DB404"/>
          <cell r="DC404"/>
          <cell r="DD404"/>
          <cell r="DE404" t="b">
            <v>0</v>
          </cell>
          <cell r="DF404" t="b">
            <v>0</v>
          </cell>
        </row>
        <row r="405">
          <cell r="A405" t="str">
            <v>COR1806</v>
          </cell>
          <cell r="B405" t="str">
            <v>Internet Access to Data – Replacement Project</v>
          </cell>
          <cell r="C405" t="str">
            <v>100. Change Completed</v>
          </cell>
          <cell r="D405">
            <v>41338</v>
          </cell>
          <cell r="E405" t="str">
            <v>CO RCVD 03/12/2009,EQ PNDG 09/12/2009,EQ PROD 18/12/2009,EQ SENT 18/12/2009,BE PNDG 18/12/2009,BE PROD 18/12/2009,BE SENT 12/04/2011,CA RCVD 12/04/2011,PD PROD 12/04/2011,PD IMPD 21/01/2012,EQ SENT 18/12/2009,PD IMPD 21/01/2012, 
PD CLSD 05/03/2013</v>
          </cell>
          <cell r="F405" t="str">
            <v>Following completion of the initial analysis for IAD under COR1623, this change has been raised to define the short &amp; medium term requirements from an Internet enquiry service to meet both external customer needs &amp; internal process improvements in the ope</v>
          </cell>
          <cell r="G405" t="b">
            <v>0</v>
          </cell>
          <cell r="H405"/>
          <cell r="I405">
            <v>40150</v>
          </cell>
          <cell r="J405">
            <v>40165</v>
          </cell>
          <cell r="L405" t="b">
            <v>0</v>
          </cell>
          <cell r="M405"/>
          <cell r="N405"/>
          <cell r="O405"/>
          <cell r="P405" t="str">
            <v>Sat Kalsi</v>
          </cell>
          <cell r="Q405" t="str">
            <v>Workload Meeting 09/12/09</v>
          </cell>
          <cell r="R405" t="str">
            <v>Peter Bingham</v>
          </cell>
          <cell r="S405" t="str">
            <v>Sat Kalsi</v>
          </cell>
          <cell r="T405" t="str">
            <v>CR (internal)</v>
          </cell>
          <cell r="U405" t="str">
            <v>COMPLETE</v>
          </cell>
          <cell r="V405" t="b">
            <v>0</v>
          </cell>
          <cell r="X405" t="str">
            <v>Tony Long</v>
          </cell>
          <cell r="Y405">
            <v>40165</v>
          </cell>
          <cell r="Z405">
            <v>40165</v>
          </cell>
          <cell r="AA405">
            <v>40165</v>
          </cell>
          <cell r="AB405">
            <v>40165</v>
          </cell>
          <cell r="AD405"/>
          <cell r="AE405">
            <v>40255</v>
          </cell>
          <cell r="AF405" t="str">
            <v>SENT</v>
          </cell>
          <cell r="AG405">
            <v>40165</v>
          </cell>
          <cell r="AH405">
            <v>40165</v>
          </cell>
          <cell r="AI405">
            <v>40170</v>
          </cell>
          <cell r="AJ405">
            <v>40170</v>
          </cell>
          <cell r="AK405">
            <v>40648</v>
          </cell>
          <cell r="AL405">
            <v>40648</v>
          </cell>
          <cell r="AM405">
            <v>40645</v>
          </cell>
          <cell r="AN405"/>
          <cell r="AR405"/>
          <cell r="AS405" t="str">
            <v>SENT</v>
          </cell>
          <cell r="AT405">
            <v>40645</v>
          </cell>
          <cell r="AU405">
            <v>40645</v>
          </cell>
          <cell r="AZ405"/>
          <cell r="BB405"/>
          <cell r="BC405" t="str">
            <v>RCVD</v>
          </cell>
          <cell r="BD405">
            <v>40645</v>
          </cell>
          <cell r="BE405" t="b">
            <v>0</v>
          </cell>
          <cell r="BF405">
            <v>8</v>
          </cell>
          <cell r="BG405">
            <v>40764</v>
          </cell>
          <cell r="BH405">
            <v>40929</v>
          </cell>
          <cell r="BI405">
            <v>40929</v>
          </cell>
          <cell r="BM405" t="str">
            <v>CLSD</v>
          </cell>
          <cell r="BN405">
            <v>41338</v>
          </cell>
          <cell r="BO405" t="str">
            <v>05/03/13 KB - Approval to close project received from Linda Whitcroft.  Set to PD-CLSD.  
04/03/13 KB - Approval to close this received from Sat Kalsi.  Note sent to Linda Whitcroft and Vicky Palmer seeking their approval to close on behalf of Peter Bingh</v>
          </cell>
          <cell r="BQ405"/>
          <cell r="BS405"/>
          <cell r="BU405"/>
          <cell r="BW405"/>
          <cell r="BX405"/>
          <cell r="BZ405"/>
          <cell r="CA405"/>
          <cell r="CB405"/>
          <cell r="CC405"/>
          <cell r="CD405"/>
          <cell r="CE405"/>
          <cell r="CF405"/>
          <cell r="CG405" t="b">
            <v>0</v>
          </cell>
          <cell r="CH405"/>
          <cell r="CJ405" t="b">
            <v>0</v>
          </cell>
          <cell r="CK405" t="b">
            <v>0</v>
          </cell>
          <cell r="CL405" t="b">
            <v>0</v>
          </cell>
          <cell r="CM405"/>
          <cell r="CO405"/>
          <cell r="CP405"/>
          <cell r="CQ405" t="b">
            <v>0</v>
          </cell>
          <cell r="CR405" t="b">
            <v>0</v>
          </cell>
          <cell r="CS405"/>
          <cell r="CT405"/>
          <cell r="CU405"/>
          <cell r="CV405"/>
          <cell r="CW405"/>
          <cell r="CX405" t="b">
            <v>0</v>
          </cell>
          <cell r="CY405" t="b">
            <v>0</v>
          </cell>
          <cell r="CZ405" t="b">
            <v>0</v>
          </cell>
          <cell r="DA405" t="b">
            <v>0</v>
          </cell>
          <cell r="DB405"/>
          <cell r="DC405"/>
          <cell r="DD405"/>
          <cell r="DE405" t="b">
            <v>0</v>
          </cell>
          <cell r="DF405" t="b">
            <v>0</v>
          </cell>
        </row>
        <row r="406">
          <cell r="A406" t="str">
            <v>COR1154.08</v>
          </cell>
          <cell r="B406" t="str">
            <v>Sourcing</v>
          </cell>
          <cell r="C406" t="str">
            <v>100. Change Completed</v>
          </cell>
          <cell r="D406">
            <v>41373</v>
          </cell>
          <cell r="E406" t="str">
            <v>CO RCVD 26/09/2012,EQ PROD 10/10/2012
PD IMPD 09/04/2013
PD CLSD 09/04/2013</v>
          </cell>
          <cell r="F406" t="str">
            <v>Project to define the sourcing strategy for the UK Link Programme.</v>
          </cell>
          <cell r="G406" t="b">
            <v>0</v>
          </cell>
          <cell r="H406"/>
          <cell r="I406">
            <v>41178</v>
          </cell>
          <cell r="J406">
            <v>41192</v>
          </cell>
          <cell r="L406" t="b">
            <v>0</v>
          </cell>
          <cell r="M406"/>
          <cell r="N406"/>
          <cell r="O406"/>
          <cell r="P406" t="str">
            <v>Jo Bradbury</v>
          </cell>
          <cell r="Q406" t="str">
            <v>Workload Meeting 26/09/12</v>
          </cell>
          <cell r="R406" t="str">
            <v>Sat Kalsi</v>
          </cell>
          <cell r="S406" t="str">
            <v>Andy Watson</v>
          </cell>
          <cell r="T406" t="str">
            <v>CR (internal)</v>
          </cell>
          <cell r="U406" t="str">
            <v>COMPLETE</v>
          </cell>
          <cell r="V406" t="b">
            <v>0</v>
          </cell>
          <cell r="X406"/>
          <cell r="Y406">
            <v>41192</v>
          </cell>
          <cell r="AD406"/>
          <cell r="AF406" t="str">
            <v>PROD</v>
          </cell>
          <cell r="AG406">
            <v>41192</v>
          </cell>
          <cell r="AN406"/>
          <cell r="AR406"/>
          <cell r="AS406"/>
          <cell r="AZ406"/>
          <cell r="BB406"/>
          <cell r="BC406"/>
          <cell r="BE406" t="b">
            <v>0</v>
          </cell>
          <cell r="BF406">
            <v>7</v>
          </cell>
          <cell r="BI406">
            <v>41373</v>
          </cell>
          <cell r="BM406" t="str">
            <v>CLSD</v>
          </cell>
          <cell r="BN406">
            <v>41373</v>
          </cell>
          <cell r="BO406" t="str">
            <v>09/04/13 KB - Stream closed as per e-mail from Andy Watson. 
08/01/13 KB - Targets discussed with Jo Bradbury and Phil Collins - As official project documentation will not be produced (EQR/BER etc.) the due date of 18/10/12 has been set to n/a.  Dates are</v>
          </cell>
          <cell r="BQ406"/>
          <cell r="BS406"/>
          <cell r="BU406"/>
          <cell r="BW406"/>
          <cell r="BX406"/>
          <cell r="BZ406"/>
          <cell r="CA406"/>
          <cell r="CB406"/>
          <cell r="CC406"/>
          <cell r="CD406"/>
          <cell r="CE406"/>
          <cell r="CF406"/>
          <cell r="CG406" t="b">
            <v>0</v>
          </cell>
          <cell r="CH406"/>
          <cell r="CJ406" t="b">
            <v>0</v>
          </cell>
          <cell r="CK406" t="b">
            <v>0</v>
          </cell>
          <cell r="CL406" t="b">
            <v>0</v>
          </cell>
          <cell r="CM406"/>
          <cell r="CO406"/>
          <cell r="CP406"/>
          <cell r="CQ406" t="b">
            <v>0</v>
          </cell>
          <cell r="CR406" t="b">
            <v>0</v>
          </cell>
          <cell r="CS406"/>
          <cell r="CT406"/>
          <cell r="CU406"/>
          <cell r="CV406"/>
          <cell r="CW406"/>
          <cell r="CX406" t="b">
            <v>0</v>
          </cell>
          <cell r="CY406" t="b">
            <v>0</v>
          </cell>
          <cell r="CZ406" t="b">
            <v>0</v>
          </cell>
          <cell r="DA406" t="b">
            <v>0</v>
          </cell>
          <cell r="DB406"/>
          <cell r="DC406"/>
          <cell r="DD406"/>
          <cell r="DE406" t="b">
            <v>0</v>
          </cell>
          <cell r="DF406" t="b">
            <v>0</v>
          </cell>
        </row>
        <row r="407">
          <cell r="A407" t="str">
            <v>COR1154.09</v>
          </cell>
          <cell r="B407" t="str">
            <v>Resources</v>
          </cell>
          <cell r="C407" t="str">
            <v>100. Change Completed</v>
          </cell>
          <cell r="D407">
            <v>41373</v>
          </cell>
          <cell r="E407" t="str">
            <v>CO RCVD 26/09/2012,EQ PROD 10/10/2012
PD IMPD 09/04/2013
PD CLSD 09/04/2013</v>
          </cell>
          <cell r="F407" t="str">
            <v>Project to identify resource for the UK Link Programme</v>
          </cell>
          <cell r="G407" t="b">
            <v>0</v>
          </cell>
          <cell r="H407"/>
          <cell r="I407">
            <v>41178</v>
          </cell>
          <cell r="J407">
            <v>41192</v>
          </cell>
          <cell r="L407" t="b">
            <v>0</v>
          </cell>
          <cell r="M407"/>
          <cell r="N407"/>
          <cell r="O407"/>
          <cell r="P407" t="str">
            <v>Jo Bradbury</v>
          </cell>
          <cell r="Q407" t="str">
            <v>Workload Meeting 26/09/12</v>
          </cell>
          <cell r="R407" t="str">
            <v>Sat Kalsi</v>
          </cell>
          <cell r="S407" t="str">
            <v>Andy Watson</v>
          </cell>
          <cell r="T407" t="str">
            <v>CR (internal)</v>
          </cell>
          <cell r="U407" t="str">
            <v>COMPLETE</v>
          </cell>
          <cell r="V407" t="b">
            <v>0</v>
          </cell>
          <cell r="X407"/>
          <cell r="Y407">
            <v>41192</v>
          </cell>
          <cell r="AD407"/>
          <cell r="AF407" t="str">
            <v>PROD</v>
          </cell>
          <cell r="AG407">
            <v>41192</v>
          </cell>
          <cell r="AN407"/>
          <cell r="AR407"/>
          <cell r="AS407"/>
          <cell r="AZ407"/>
          <cell r="BB407"/>
          <cell r="BC407"/>
          <cell r="BE407" t="b">
            <v>0</v>
          </cell>
          <cell r="BF407">
            <v>7</v>
          </cell>
          <cell r="BI407">
            <v>41373</v>
          </cell>
          <cell r="BM407" t="str">
            <v>CLSD</v>
          </cell>
          <cell r="BN407">
            <v>41373</v>
          </cell>
          <cell r="BO407" t="str">
            <v>09/04/13 KB - Stream closed as per e-mail from Andy Watson. 
08/01/13 KB - Targets discussed with Jo Bradbury and Phil Collins - As official project documentation will not be produced (EQR/BER etc.) the due date of 18/10/12 has been set to n/a.  Dates are</v>
          </cell>
          <cell r="BQ407"/>
          <cell r="BS407"/>
          <cell r="BU407"/>
          <cell r="BW407"/>
          <cell r="BX407"/>
          <cell r="BZ407"/>
          <cell r="CA407"/>
          <cell r="CB407"/>
          <cell r="CC407"/>
          <cell r="CD407"/>
          <cell r="CE407"/>
          <cell r="CF407"/>
          <cell r="CG407" t="b">
            <v>0</v>
          </cell>
          <cell r="CH407"/>
          <cell r="CJ407" t="b">
            <v>0</v>
          </cell>
          <cell r="CK407" t="b">
            <v>0</v>
          </cell>
          <cell r="CL407" t="b">
            <v>0</v>
          </cell>
          <cell r="CM407"/>
          <cell r="CO407"/>
          <cell r="CP407"/>
          <cell r="CQ407" t="b">
            <v>0</v>
          </cell>
          <cell r="CR407" t="b">
            <v>0</v>
          </cell>
          <cell r="CS407"/>
          <cell r="CT407"/>
          <cell r="CU407"/>
          <cell r="CV407"/>
          <cell r="CW407"/>
          <cell r="CX407" t="b">
            <v>0</v>
          </cell>
          <cell r="CY407" t="b">
            <v>0</v>
          </cell>
          <cell r="CZ407" t="b">
            <v>0</v>
          </cell>
          <cell r="DA407" t="b">
            <v>0</v>
          </cell>
          <cell r="DB407"/>
          <cell r="DC407"/>
          <cell r="DD407"/>
          <cell r="DE407" t="b">
            <v>0</v>
          </cell>
          <cell r="DF407" t="b">
            <v>0</v>
          </cell>
        </row>
        <row r="408">
          <cell r="A408" t="str">
            <v>COR1154.10</v>
          </cell>
          <cell r="B408" t="str">
            <v>Accommodation</v>
          </cell>
          <cell r="C408" t="str">
            <v>100. Change Completed</v>
          </cell>
          <cell r="D408">
            <v>41373</v>
          </cell>
          <cell r="E408" t="str">
            <v>CO RCVD 26/09/2012,EQ PROD 10/10/2012
PD IMPD 09/04/2013
PD CLSD 09/04/2013</v>
          </cell>
          <cell r="F408" t="str">
            <v>Project to provide accommodation for the UK Link Programme</v>
          </cell>
          <cell r="G408" t="b">
            <v>0</v>
          </cell>
          <cell r="H408"/>
          <cell r="I408">
            <v>41178</v>
          </cell>
          <cell r="J408">
            <v>41192</v>
          </cell>
          <cell r="L408" t="b">
            <v>0</v>
          </cell>
          <cell r="M408"/>
          <cell r="N408"/>
          <cell r="O408"/>
          <cell r="P408" t="str">
            <v>Jo Bradbury</v>
          </cell>
          <cell r="Q408" t="str">
            <v>Workload Meeting 26/09/12</v>
          </cell>
          <cell r="R408" t="str">
            <v>Sat Kalsi</v>
          </cell>
          <cell r="S408" t="str">
            <v>Andy Watson</v>
          </cell>
          <cell r="T408" t="str">
            <v>CR (internal)</v>
          </cell>
          <cell r="U408" t="str">
            <v>COMPLETE</v>
          </cell>
          <cell r="V408" t="b">
            <v>0</v>
          </cell>
          <cell r="X408"/>
          <cell r="Y408">
            <v>41192</v>
          </cell>
          <cell r="AD408"/>
          <cell r="AF408" t="str">
            <v>PROD</v>
          </cell>
          <cell r="AG408">
            <v>41192</v>
          </cell>
          <cell r="AN408"/>
          <cell r="AR408"/>
          <cell r="AS408"/>
          <cell r="AZ408"/>
          <cell r="BB408"/>
          <cell r="BC408"/>
          <cell r="BE408" t="b">
            <v>0</v>
          </cell>
          <cell r="BF408">
            <v>7</v>
          </cell>
          <cell r="BI408">
            <v>41373</v>
          </cell>
          <cell r="BM408" t="str">
            <v>CLSD</v>
          </cell>
          <cell r="BN408">
            <v>41373</v>
          </cell>
          <cell r="BO408" t="str">
            <v>09/04/13 KB - Stream closed as per e-mail from Andy Watson. 
08/01/13 KB - Targets discussed with Jo Bradbury and Phil Collins - As official project documentation will not be produced (EQR/BER etc.) the due date of 18/10/12 has been set to n/a.  Dates are</v>
          </cell>
          <cell r="BQ408"/>
          <cell r="BS408"/>
          <cell r="BU408"/>
          <cell r="BW408"/>
          <cell r="BX408"/>
          <cell r="BZ408"/>
          <cell r="CA408"/>
          <cell r="CB408"/>
          <cell r="CC408"/>
          <cell r="CD408"/>
          <cell r="CE408"/>
          <cell r="CF408"/>
          <cell r="CG408" t="b">
            <v>0</v>
          </cell>
          <cell r="CH408"/>
          <cell r="CJ408" t="b">
            <v>0</v>
          </cell>
          <cell r="CK408" t="b">
            <v>0</v>
          </cell>
          <cell r="CL408" t="b">
            <v>0</v>
          </cell>
          <cell r="CM408"/>
          <cell r="CO408"/>
          <cell r="CP408"/>
          <cell r="CQ408" t="b">
            <v>0</v>
          </cell>
          <cell r="CR408" t="b">
            <v>0</v>
          </cell>
          <cell r="CS408"/>
          <cell r="CT408"/>
          <cell r="CU408"/>
          <cell r="CV408"/>
          <cell r="CW408"/>
          <cell r="CX408" t="b">
            <v>0</v>
          </cell>
          <cell r="CY408" t="b">
            <v>0</v>
          </cell>
          <cell r="CZ408" t="b">
            <v>0</v>
          </cell>
          <cell r="DA408" t="b">
            <v>0</v>
          </cell>
          <cell r="DB408"/>
          <cell r="DC408"/>
          <cell r="DD408"/>
          <cell r="DE408" t="b">
            <v>0</v>
          </cell>
          <cell r="DF408" t="b">
            <v>0</v>
          </cell>
        </row>
        <row r="409">
          <cell r="A409" t="str">
            <v>COR1154.11</v>
          </cell>
          <cell r="B409" t="str">
            <v>Implementation Sequencing</v>
          </cell>
          <cell r="C409" t="str">
            <v>100. Change Completed</v>
          </cell>
          <cell r="D409">
            <v>41373</v>
          </cell>
          <cell r="E409" t="str">
            <v>CO RCVD 26/09/2012,EQ PROD 10/10/2012,EQ SENT 18/10/2012,BE PROD 18/10/2012,PD PROD 09/01/2013,PD IMPD 09/04/2013,PD CLSD 09/04/2013</v>
          </cell>
          <cell r="F409" t="str">
            <v>Project to develop implementation sequence options for the UK Link Programme</v>
          </cell>
          <cell r="G409" t="b">
            <v>0</v>
          </cell>
          <cell r="H409"/>
          <cell r="I409">
            <v>41178</v>
          </cell>
          <cell r="J409">
            <v>41192</v>
          </cell>
          <cell r="L409" t="b">
            <v>0</v>
          </cell>
          <cell r="M409"/>
          <cell r="N409"/>
          <cell r="O409"/>
          <cell r="P409" t="str">
            <v>Jo Bradbury</v>
          </cell>
          <cell r="Q409" t="str">
            <v>Workload Meeting 26/09/12</v>
          </cell>
          <cell r="R409" t="str">
            <v>Sat Kalsi</v>
          </cell>
          <cell r="S409" t="str">
            <v>Andy Watson</v>
          </cell>
          <cell r="T409" t="str">
            <v>CR (internal)</v>
          </cell>
          <cell r="U409" t="str">
            <v>COMPLETE</v>
          </cell>
          <cell r="V409" t="b">
            <v>0</v>
          </cell>
          <cell r="X409" t="str">
            <v>Christina McArthur</v>
          </cell>
          <cell r="Y409">
            <v>41192</v>
          </cell>
          <cell r="Z409">
            <v>41200</v>
          </cell>
          <cell r="AB409">
            <v>41200</v>
          </cell>
          <cell r="AD409"/>
          <cell r="AF409" t="str">
            <v>SENT</v>
          </cell>
          <cell r="AG409">
            <v>41200</v>
          </cell>
          <cell r="AH409">
            <v>41200</v>
          </cell>
          <cell r="AK409">
            <v>41298</v>
          </cell>
          <cell r="AM409">
            <v>41283</v>
          </cell>
          <cell r="AN409"/>
          <cell r="AR409"/>
          <cell r="AS409" t="str">
            <v>SENT</v>
          </cell>
          <cell r="AT409">
            <v>41283</v>
          </cell>
          <cell r="AZ409"/>
          <cell r="BB409"/>
          <cell r="BC409"/>
          <cell r="BE409" t="b">
            <v>0</v>
          </cell>
          <cell r="BF409">
            <v>7</v>
          </cell>
          <cell r="BI409">
            <v>41373</v>
          </cell>
          <cell r="BM409" t="str">
            <v>CLSD</v>
          </cell>
          <cell r="BN409">
            <v>41373</v>
          </cell>
          <cell r="BO409" t="str">
            <v>09/04/13 KB - Stream closed as per e-mail from Andy Watson. 
19/02/2013 AT - WBS Code is now closed, work stream completed / closed.
09/01/13 KB - Update provided by Tony Long - all work is complete with expectation this will be presented to the UKL progr</v>
          </cell>
          <cell r="BQ409"/>
          <cell r="BS409"/>
          <cell r="BU409"/>
          <cell r="BW409"/>
          <cell r="BX409"/>
          <cell r="BZ409"/>
          <cell r="CA409"/>
          <cell r="CB409"/>
          <cell r="CC409"/>
          <cell r="CD409"/>
          <cell r="CE409"/>
          <cell r="CF409"/>
          <cell r="CG409" t="b">
            <v>0</v>
          </cell>
          <cell r="CH409"/>
          <cell r="CJ409" t="b">
            <v>0</v>
          </cell>
          <cell r="CK409" t="b">
            <v>0</v>
          </cell>
          <cell r="CL409" t="b">
            <v>0</v>
          </cell>
          <cell r="CM409"/>
          <cell r="CO409"/>
          <cell r="CP409"/>
          <cell r="CQ409" t="b">
            <v>0</v>
          </cell>
          <cell r="CR409" t="b">
            <v>0</v>
          </cell>
          <cell r="CS409"/>
          <cell r="CT409"/>
          <cell r="CU409"/>
          <cell r="CV409"/>
          <cell r="CW409"/>
          <cell r="CX409" t="b">
            <v>0</v>
          </cell>
          <cell r="CY409" t="b">
            <v>0</v>
          </cell>
          <cell r="CZ409" t="b">
            <v>0</v>
          </cell>
          <cell r="DA409" t="b">
            <v>0</v>
          </cell>
          <cell r="DB409"/>
          <cell r="DC409"/>
          <cell r="DD409"/>
          <cell r="DE409" t="b">
            <v>0</v>
          </cell>
          <cell r="DF409" t="b">
            <v>0</v>
          </cell>
        </row>
        <row r="410">
          <cell r="A410" t="str">
            <v>COR2420</v>
          </cell>
          <cell r="B410" t="str">
            <v>Quantity Holder - 'Rollover' Amendment</v>
          </cell>
          <cell r="C410" t="str">
            <v>100. Change Completed</v>
          </cell>
          <cell r="D410">
            <v>41102</v>
          </cell>
          <cell r="E410" t="str">
            <v xml:space="preserve">CO RCVD 24/01/2012,EQ PNDG 25/01/2012,EQ PROD 07/02/2012,EQ SENT 21/02/2012,BE RCVD 22/02/2012,BE PNDG 22/02/2012,BE PROD 22/02/2012,BE SENT 27/03/2012,CA RCVD 02/04/2012,SN PNDG 02/04/2012,SN PROD 02/04/2012,SN SENT 11/04/2012,PD PROD 11/04/2012,EQ SENT </v>
          </cell>
          <cell r="F410" t="str">
            <v>The current gas transmission price controls expire on 31/03/12. To enable the next price controls to reflect the new model for regulation, Ofgem announced their decision to delay implementation of the new price controls until 01/04/12. Ofgem have implemen</v>
          </cell>
          <cell r="G410" t="b">
            <v>1</v>
          </cell>
          <cell r="H410"/>
          <cell r="I410">
            <v>40932</v>
          </cell>
          <cell r="J410">
            <v>40946</v>
          </cell>
          <cell r="L410" t="b">
            <v>0</v>
          </cell>
          <cell r="M410" t="str">
            <v>TNO</v>
          </cell>
          <cell r="N410"/>
          <cell r="O410" t="str">
            <v>Sean McGoldrick</v>
          </cell>
          <cell r="P410" t="str">
            <v>Sean McGoldrick</v>
          </cell>
          <cell r="Q410" t="str">
            <v>Workload Meeting 25/01/12</v>
          </cell>
          <cell r="R410" t="str">
            <v>Mark Cockayne</v>
          </cell>
          <cell r="S410" t="str">
            <v>Andy Simpson</v>
          </cell>
          <cell r="T410" t="str">
            <v>CO</v>
          </cell>
          <cell r="U410" t="str">
            <v>COMPLETE</v>
          </cell>
          <cell r="V410" t="b">
            <v>1</v>
          </cell>
          <cell r="X410" t="str">
            <v>Jessica Harris</v>
          </cell>
          <cell r="Y410">
            <v>40946</v>
          </cell>
          <cell r="Z410">
            <v>40960</v>
          </cell>
          <cell r="AA410">
            <v>40960</v>
          </cell>
          <cell r="AB410">
            <v>40960</v>
          </cell>
          <cell r="AD410"/>
          <cell r="AE410">
            <v>41050</v>
          </cell>
          <cell r="AF410" t="str">
            <v>SENT</v>
          </cell>
          <cell r="AG410">
            <v>40960</v>
          </cell>
          <cell r="AH410">
            <v>40961</v>
          </cell>
          <cell r="AI410">
            <v>40975</v>
          </cell>
          <cell r="AJ410">
            <v>40975</v>
          </cell>
          <cell r="AK410">
            <v>40995</v>
          </cell>
          <cell r="AL410">
            <v>40995</v>
          </cell>
          <cell r="AM410">
            <v>40995</v>
          </cell>
          <cell r="AN410" t="str">
            <v>Pre Sanction Review Meeting 20/03/12</v>
          </cell>
          <cell r="AO410">
            <v>41087</v>
          </cell>
          <cell r="AR410"/>
          <cell r="AS410" t="str">
            <v>SENT</v>
          </cell>
          <cell r="AT410">
            <v>40995</v>
          </cell>
          <cell r="AU410">
            <v>41001</v>
          </cell>
          <cell r="AV410">
            <v>41017</v>
          </cell>
          <cell r="AW410">
            <v>41010</v>
          </cell>
          <cell r="AX410">
            <v>41010</v>
          </cell>
          <cell r="AY410">
            <v>41010</v>
          </cell>
          <cell r="AZ410"/>
          <cell r="BA410">
            <v>41010</v>
          </cell>
          <cell r="BB410"/>
          <cell r="BC410" t="str">
            <v>SENT</v>
          </cell>
          <cell r="BD410">
            <v>41010</v>
          </cell>
          <cell r="BE410" t="b">
            <v>0</v>
          </cell>
          <cell r="BF410">
            <v>5</v>
          </cell>
          <cell r="BH410">
            <v>41074</v>
          </cell>
          <cell r="BI410">
            <v>41074</v>
          </cell>
          <cell r="BJ410">
            <v>41117</v>
          </cell>
          <cell r="BK410">
            <v>41102</v>
          </cell>
          <cell r="BL410">
            <v>41121</v>
          </cell>
          <cell r="BM410" t="str">
            <v>CLSD</v>
          </cell>
          <cell r="BN410">
            <v>41102</v>
          </cell>
          <cell r="BO410" t="str">
            <v>28/06/12 KB - Note from Jessica confirming CCN due date of 27/07/12.                                                                                                   15/06/12 KB - Note from Jessica confirming imp went ahead on 14/06.  CCN will be complet</v>
          </cell>
          <cell r="BQ410"/>
          <cell r="BS410"/>
          <cell r="BU410"/>
          <cell r="BW410"/>
          <cell r="BX410"/>
          <cell r="BZ410"/>
          <cell r="CA410"/>
          <cell r="CB410"/>
          <cell r="CC410"/>
          <cell r="CD410"/>
          <cell r="CE410"/>
          <cell r="CF410"/>
          <cell r="CG410" t="b">
            <v>0</v>
          </cell>
          <cell r="CH410"/>
          <cell r="CJ410" t="b">
            <v>0</v>
          </cell>
          <cell r="CK410" t="b">
            <v>0</v>
          </cell>
          <cell r="CL410" t="b">
            <v>0</v>
          </cell>
          <cell r="CM410"/>
          <cell r="CO410"/>
          <cell r="CP410"/>
          <cell r="CQ410" t="b">
            <v>0</v>
          </cell>
          <cell r="CR410" t="b">
            <v>0</v>
          </cell>
          <cell r="CS410"/>
          <cell r="CT410"/>
          <cell r="CU410"/>
          <cell r="CV410"/>
          <cell r="CW410"/>
          <cell r="CX410" t="b">
            <v>0</v>
          </cell>
          <cell r="CY410" t="b">
            <v>0</v>
          </cell>
          <cell r="CZ410" t="b">
            <v>0</v>
          </cell>
          <cell r="DA410" t="b">
            <v>0</v>
          </cell>
          <cell r="DB410"/>
          <cell r="DC410"/>
          <cell r="DD410"/>
          <cell r="DE410" t="b">
            <v>0</v>
          </cell>
          <cell r="DF410" t="b">
            <v>0</v>
          </cell>
        </row>
        <row r="411">
          <cell r="A411" t="str">
            <v>COR2557</v>
          </cell>
          <cell r="B411" t="str">
            <v>Revisions to the Metering Charges Pricing Module on Unique Sites</v>
          </cell>
          <cell r="C411" t="str">
            <v>100. Change Completed</v>
          </cell>
          <cell r="D411">
            <v>41912</v>
          </cell>
          <cell r="E411" t="str">
            <v xml:space="preserve">CO RCVD 20/02/2012,EQ PNDG 05/03/2012,EQ PROD 05/03/2012,EQ SENT 05/03/2012,BE RCVD 12/04/2012,BE PROD 12/04/2012,EQ SENT 05/03/2012,BE PROD 12/04/2012,BE SENT 05/09/2012,SN SENT 07/09/2012,SN PROD 07/09/2012,CA RCVD 07/09/2012,SN PROD 07/09/2012,SN SENT </v>
          </cell>
          <cell r="F411" t="str">
            <v>Xoserve provide an invoicing service to NG Metering for a small subset of metering installations known as "Special Supply Point Metering Installations". The system used to provide this service is the Unique Sites database and uses the Metering Charges Sta</v>
          </cell>
          <cell r="G411" t="b">
            <v>0</v>
          </cell>
          <cell r="H411"/>
          <cell r="I411">
            <v>40959</v>
          </cell>
          <cell r="J411">
            <v>40973</v>
          </cell>
          <cell r="L411" t="b">
            <v>0</v>
          </cell>
          <cell r="M411" t="str">
            <v>NNW</v>
          </cell>
          <cell r="N411" t="str">
            <v>NGD</v>
          </cell>
          <cell r="O411" t="str">
            <v>Ruth Thomas</v>
          </cell>
          <cell r="P411" t="str">
            <v>Alan Raper</v>
          </cell>
          <cell r="Q411" t="str">
            <v>Workload Meeting 22/02/12</v>
          </cell>
          <cell r="R411" t="str">
            <v>Dean Johnson</v>
          </cell>
          <cell r="S411" t="str">
            <v>Lorraine Cave</v>
          </cell>
          <cell r="T411" t="str">
            <v>CO</v>
          </cell>
          <cell r="U411" t="str">
            <v>COMPLETE</v>
          </cell>
          <cell r="V411" t="b">
            <v>1</v>
          </cell>
          <cell r="W411">
            <v>41912</v>
          </cell>
          <cell r="X411" t="str">
            <v>Iain Snookes</v>
          </cell>
          <cell r="Y411">
            <v>40973</v>
          </cell>
          <cell r="Z411">
            <v>41004</v>
          </cell>
          <cell r="AA411">
            <v>41004</v>
          </cell>
          <cell r="AB411">
            <v>41004</v>
          </cell>
          <cell r="AD411"/>
          <cell r="AE411">
            <v>41095</v>
          </cell>
          <cell r="AF411" t="str">
            <v>SENT</v>
          </cell>
          <cell r="AG411">
            <v>40973</v>
          </cell>
          <cell r="AH411">
            <v>41011</v>
          </cell>
          <cell r="AI411">
            <v>41025</v>
          </cell>
          <cell r="AJ411">
            <v>41025</v>
          </cell>
          <cell r="AK411">
            <v>41163</v>
          </cell>
          <cell r="AL411">
            <v>41163</v>
          </cell>
          <cell r="AN411" t="str">
            <v>Pre Sanction meeting 04/09/12</v>
          </cell>
          <cell r="AO411">
            <v>41247</v>
          </cell>
          <cell r="AP411">
            <v>24425</v>
          </cell>
          <cell r="AR411"/>
          <cell r="AS411" t="str">
            <v>SENT</v>
          </cell>
          <cell r="AT411">
            <v>41157</v>
          </cell>
          <cell r="AU411">
            <v>41159</v>
          </cell>
          <cell r="AV411">
            <v>41173</v>
          </cell>
          <cell r="AW411">
            <v>41165</v>
          </cell>
          <cell r="AX411">
            <v>41165</v>
          </cell>
          <cell r="AZ411"/>
          <cell r="BA411">
            <v>41165</v>
          </cell>
          <cell r="BB411"/>
          <cell r="BC411" t="str">
            <v>SENT</v>
          </cell>
          <cell r="BD411">
            <v>41165</v>
          </cell>
          <cell r="BE411" t="b">
            <v>0</v>
          </cell>
          <cell r="BF411">
            <v>5</v>
          </cell>
          <cell r="BH411">
            <v>41758</v>
          </cell>
          <cell r="BI411">
            <v>41759</v>
          </cell>
          <cell r="BK411">
            <v>41801</v>
          </cell>
          <cell r="BM411" t="str">
            <v>CLSD</v>
          </cell>
          <cell r="BN411">
            <v>41912</v>
          </cell>
          <cell r="BO411" t="str">
            <v>30/09/14 KB - Email approval for closure received from Ruth Thomas. 
09/01/2014 - AT- SN sent 
30/12/2013 - AT New CA Received and forwarded.
23/12/13- Revised BER issued after further Pre Sanction approval at meeting on 17/12/13. 
03/12/13 KB - Note r</v>
          </cell>
          <cell r="BQ411"/>
          <cell r="BS411"/>
          <cell r="BU411"/>
          <cell r="BW411"/>
          <cell r="BX411"/>
          <cell r="BZ411"/>
          <cell r="CA411"/>
          <cell r="CB411"/>
          <cell r="CC411"/>
          <cell r="CD411"/>
          <cell r="CE411"/>
          <cell r="CF411"/>
          <cell r="CG411" t="b">
            <v>0</v>
          </cell>
          <cell r="CH411"/>
          <cell r="CJ411" t="b">
            <v>0</v>
          </cell>
          <cell r="CK411" t="b">
            <v>0</v>
          </cell>
          <cell r="CL411" t="b">
            <v>0</v>
          </cell>
          <cell r="CM411"/>
          <cell r="CO411"/>
          <cell r="CP411"/>
          <cell r="CQ411" t="b">
            <v>0</v>
          </cell>
          <cell r="CR411" t="b">
            <v>0</v>
          </cell>
          <cell r="CS411"/>
          <cell r="CT411"/>
          <cell r="CU411"/>
          <cell r="CV411"/>
          <cell r="CW411"/>
          <cell r="CX411" t="b">
            <v>0</v>
          </cell>
          <cell r="CY411" t="b">
            <v>0</v>
          </cell>
          <cell r="CZ411" t="b">
            <v>0</v>
          </cell>
          <cell r="DA411" t="b">
            <v>0</v>
          </cell>
          <cell r="DB411"/>
          <cell r="DC411"/>
          <cell r="DD411"/>
          <cell r="DE411" t="b">
            <v>0</v>
          </cell>
          <cell r="DF411" t="b">
            <v>0</v>
          </cell>
        </row>
        <row r="412">
          <cell r="A412" t="str">
            <v>COR2862</v>
          </cell>
          <cell r="B412" t="str">
            <v>Greater Transparency over AQ Appeal Performance MOD378</v>
          </cell>
          <cell r="C412" t="str">
            <v>100. Change Completed</v>
          </cell>
          <cell r="D412">
            <v>41597</v>
          </cell>
          <cell r="E412" t="str">
            <v>CO RCVD 11/12/2012
EQ PROD 22/02/2013
EQ PROD 09/01/2013
EQ SENT 15/01/2013
BE RCVD 16/01/2013
BE PROD 16/01/2013
BE SENT 13/03/2013
CA RCVD 18/03/2013
SN PROD 18/03/2013
SN-SENT 28/03/2013
PD-SENT 10/10/2013
PD-CLSD 19/11/2013</v>
          </cell>
          <cell r="F412" t="str">
            <v>UNC Modification Proposal 0378 ‘Greater Transparency over AQ Appeal Performance’ has been approved by Ofgem  on 23rd July 2012, with implementation date to be confirmed (Possibly 1st July 2012). The purpose of the MOD is to increase transparency about the</v>
          </cell>
          <cell r="G412" t="b">
            <v>0</v>
          </cell>
          <cell r="H412"/>
          <cell r="I412">
            <v>41254</v>
          </cell>
          <cell r="J412">
            <v>41283</v>
          </cell>
          <cell r="L412" t="b">
            <v>0</v>
          </cell>
          <cell r="M412" t="str">
            <v>ADN</v>
          </cell>
          <cell r="N412"/>
          <cell r="O412" t="str">
            <v>Joel Martin</v>
          </cell>
          <cell r="P412" t="str">
            <v>Joel Martin</v>
          </cell>
          <cell r="Q412" t="str">
            <v>Workload Meeting 12/12/12</v>
          </cell>
          <cell r="R412"/>
          <cell r="S412" t="str">
            <v>Lorraine Cave</v>
          </cell>
          <cell r="T412" t="str">
            <v>CO</v>
          </cell>
          <cell r="U412" t="str">
            <v>COMPLETE</v>
          </cell>
          <cell r="V412" t="b">
            <v>1</v>
          </cell>
          <cell r="W412">
            <v>41597</v>
          </cell>
          <cell r="X412" t="str">
            <v>Nita Patel</v>
          </cell>
          <cell r="Y412">
            <v>41283</v>
          </cell>
          <cell r="Z412">
            <v>41327</v>
          </cell>
          <cell r="AA412">
            <v>41327</v>
          </cell>
          <cell r="AB412">
            <v>41289</v>
          </cell>
          <cell r="AD412"/>
          <cell r="AE412">
            <v>41348</v>
          </cell>
          <cell r="AF412" t="str">
            <v>SENT</v>
          </cell>
          <cell r="AG412">
            <v>41289</v>
          </cell>
          <cell r="AH412">
            <v>41290</v>
          </cell>
          <cell r="AI412">
            <v>41304</v>
          </cell>
          <cell r="AJ412">
            <v>41304</v>
          </cell>
          <cell r="AK412">
            <v>41355</v>
          </cell>
          <cell r="AM412">
            <v>41346</v>
          </cell>
          <cell r="AN412" t="str">
            <v>Pre Sanction Meeting 12/03/2013</v>
          </cell>
          <cell r="AO412">
            <v>41438</v>
          </cell>
          <cell r="AR412"/>
          <cell r="AS412" t="str">
            <v>SENT</v>
          </cell>
          <cell r="AT412">
            <v>41346</v>
          </cell>
          <cell r="AU412">
            <v>41351</v>
          </cell>
          <cell r="AV412">
            <v>41365</v>
          </cell>
          <cell r="AW412">
            <v>41365</v>
          </cell>
          <cell r="AZ412"/>
          <cell r="BA412">
            <v>41361</v>
          </cell>
          <cell r="BB412"/>
          <cell r="BC412" t="str">
            <v>SENT</v>
          </cell>
          <cell r="BD412">
            <v>41372</v>
          </cell>
          <cell r="BE412" t="b">
            <v>0</v>
          </cell>
          <cell r="BF412">
            <v>4</v>
          </cell>
          <cell r="BH412">
            <v>41453</v>
          </cell>
          <cell r="BK412">
            <v>41557</v>
          </cell>
          <cell r="BL412">
            <v>41577</v>
          </cell>
          <cell r="BM412" t="str">
            <v>CLSD</v>
          </cell>
          <cell r="BN412">
            <v>41597</v>
          </cell>
          <cell r="BO412" t="str">
            <v xml:space="preserve">19/11/13 KB - Email authorisation of closure received from Joel Martin.  
08/04/2013 AT - Reissued an updated SN. Change to Customer identification following an enquiry from Julie Varney.
16/01/2013 AT - BEO Received and distributed.
18/12/12 KB - EQIR </v>
          </cell>
          <cell r="BQ412"/>
          <cell r="BS412"/>
          <cell r="BU412"/>
          <cell r="BW412"/>
          <cell r="BX412"/>
          <cell r="BZ412"/>
          <cell r="CA412"/>
          <cell r="CB412"/>
          <cell r="CC412"/>
          <cell r="CD412"/>
          <cell r="CE412"/>
          <cell r="CF412"/>
          <cell r="CG412" t="b">
            <v>0</v>
          </cell>
          <cell r="CH412"/>
          <cell r="CJ412" t="b">
            <v>0</v>
          </cell>
          <cell r="CK412" t="b">
            <v>0</v>
          </cell>
          <cell r="CL412" t="b">
            <v>0</v>
          </cell>
          <cell r="CM412"/>
          <cell r="CO412"/>
          <cell r="CP412"/>
          <cell r="CQ412" t="b">
            <v>0</v>
          </cell>
          <cell r="CR412" t="b">
            <v>0</v>
          </cell>
          <cell r="CS412"/>
          <cell r="CT412"/>
          <cell r="CU412"/>
          <cell r="CV412"/>
          <cell r="CW412"/>
          <cell r="CX412" t="b">
            <v>0</v>
          </cell>
          <cell r="CY412" t="b">
            <v>0</v>
          </cell>
          <cell r="CZ412" t="b">
            <v>0</v>
          </cell>
          <cell r="DA412" t="b">
            <v>0</v>
          </cell>
          <cell r="DB412"/>
          <cell r="DC412"/>
          <cell r="DD412"/>
          <cell r="DE412" t="b">
            <v>0</v>
          </cell>
          <cell r="DF412" t="b">
            <v>0</v>
          </cell>
        </row>
        <row r="413">
          <cell r="A413" t="str">
            <v>COR2865</v>
          </cell>
          <cell r="B413" t="str">
            <v>Tackling the shipperless and unregistered sites backlog -Costs/benefit analysis</v>
          </cell>
          <cell r="C413" t="str">
            <v>100. Change Completed</v>
          </cell>
          <cell r="D413">
            <v>41631</v>
          </cell>
          <cell r="E413" t="str">
            <v>CO RCVD 13/12/2012,EQ PROD 15/01/2013,EQ SENT 28/01/2013,BE RCVD 08/02/2013,BE PROD 08/02/2013
CA-RCVD 30/04/2013
SN-SENT 03/05/2013
PD-PROD 03/05/2013
PD-IMPD 30/04/2013
PD-SENT 23/12/2013
PD-CLSD 23/12/2013</v>
          </cell>
          <cell r="F413" t="str">
            <v xml:space="preserve">Xoserve is requested to undertake a comprehensive cost impact assessment on behalf of DNOs based on the above requirements. Consideration should be given to available information and data and it is expected that some extrapolation of data and assumptions </v>
          </cell>
          <cell r="G413" t="b">
            <v>0</v>
          </cell>
          <cell r="H413"/>
          <cell r="I413">
            <v>41256</v>
          </cell>
          <cell r="J413">
            <v>41289</v>
          </cell>
          <cell r="L413" t="b">
            <v>0</v>
          </cell>
          <cell r="M413" t="str">
            <v>ADN</v>
          </cell>
          <cell r="N413" t="str">
            <v>NGD, SGN, WNW, NGN</v>
          </cell>
          <cell r="O413" t="str">
            <v>Alan Raper</v>
          </cell>
          <cell r="P413" t="str">
            <v>Alan Raper</v>
          </cell>
          <cell r="Q413" t="str">
            <v>Workload Meeting 19/12/12</v>
          </cell>
          <cell r="R413"/>
          <cell r="S413" t="str">
            <v>Lorraine Cave</v>
          </cell>
          <cell r="T413" t="str">
            <v>CO</v>
          </cell>
          <cell r="U413" t="str">
            <v>COMPLETE</v>
          </cell>
          <cell r="V413" t="b">
            <v>1</v>
          </cell>
          <cell r="W413">
            <v>41631</v>
          </cell>
          <cell r="X413" t="str">
            <v>Max Pemberton</v>
          </cell>
          <cell r="Y413">
            <v>41289</v>
          </cell>
          <cell r="Z413">
            <v>41302</v>
          </cell>
          <cell r="AA413">
            <v>41302</v>
          </cell>
          <cell r="AB413">
            <v>41302</v>
          </cell>
          <cell r="AD413"/>
          <cell r="AE413">
            <v>41392</v>
          </cell>
          <cell r="AF413" t="str">
            <v>SENT</v>
          </cell>
          <cell r="AG413">
            <v>41302</v>
          </cell>
          <cell r="AH413">
            <v>41313</v>
          </cell>
          <cell r="AI413">
            <v>41330</v>
          </cell>
          <cell r="AJ413">
            <v>41330</v>
          </cell>
          <cell r="AK413">
            <v>41423</v>
          </cell>
          <cell r="AM413">
            <v>41382</v>
          </cell>
          <cell r="AN413"/>
          <cell r="AR413"/>
          <cell r="AS413" t="str">
            <v>SENT</v>
          </cell>
          <cell r="AT413">
            <v>41382</v>
          </cell>
          <cell r="AU413">
            <v>41394</v>
          </cell>
          <cell r="AV413">
            <v>41409</v>
          </cell>
          <cell r="AW413">
            <v>41397</v>
          </cell>
          <cell r="AX413">
            <v>41397</v>
          </cell>
          <cell r="AZ413"/>
          <cell r="BA413">
            <v>41397</v>
          </cell>
          <cell r="BB413"/>
          <cell r="BC413" t="str">
            <v>SENT</v>
          </cell>
          <cell r="BD413">
            <v>41397</v>
          </cell>
          <cell r="BE413" t="b">
            <v>0</v>
          </cell>
          <cell r="BF413">
            <v>3</v>
          </cell>
          <cell r="BI413">
            <v>41394</v>
          </cell>
          <cell r="BK413">
            <v>41631</v>
          </cell>
          <cell r="BL413">
            <v>41661</v>
          </cell>
          <cell r="BM413" t="str">
            <v>CLSD</v>
          </cell>
          <cell r="BN413">
            <v>41631</v>
          </cell>
          <cell r="BO413" t="str">
            <v>12/09/13 KB - Note sent to DN's recommending  
19/12/2012 AT - Added to Tracking Sheet after approval at workload meeting 19/12/2012. Related to MOD 410a.</v>
          </cell>
          <cell r="BQ413"/>
          <cell r="BS413"/>
          <cell r="BU413"/>
          <cell r="BW413"/>
          <cell r="BX413"/>
          <cell r="BZ413"/>
          <cell r="CA413"/>
          <cell r="CB413"/>
          <cell r="CC413"/>
          <cell r="CD413"/>
          <cell r="CE413"/>
          <cell r="CF413"/>
          <cell r="CG413" t="b">
            <v>0</v>
          </cell>
          <cell r="CH413"/>
          <cell r="CJ413" t="b">
            <v>0</v>
          </cell>
          <cell r="CK413" t="b">
            <v>0</v>
          </cell>
          <cell r="CL413" t="b">
            <v>0</v>
          </cell>
          <cell r="CM413"/>
          <cell r="CO413"/>
          <cell r="CP413"/>
          <cell r="CQ413" t="b">
            <v>0</v>
          </cell>
          <cell r="CR413" t="b">
            <v>0</v>
          </cell>
          <cell r="CS413"/>
          <cell r="CT413"/>
          <cell r="CU413"/>
          <cell r="CV413"/>
          <cell r="CW413"/>
          <cell r="CX413" t="b">
            <v>0</v>
          </cell>
          <cell r="CY413" t="b">
            <v>0</v>
          </cell>
          <cell r="CZ413" t="b">
            <v>0</v>
          </cell>
          <cell r="DA413" t="b">
            <v>0</v>
          </cell>
          <cell r="DB413"/>
          <cell r="DC413"/>
          <cell r="DD413"/>
          <cell r="DE413" t="b">
            <v>0</v>
          </cell>
          <cell r="DF413" t="b">
            <v>0</v>
          </cell>
        </row>
        <row r="414">
          <cell r="A414" t="str">
            <v>COR2874</v>
          </cell>
          <cell r="B414" t="str">
            <v>AQ Review 2013</v>
          </cell>
          <cell r="C414" t="str">
            <v>100. Change Completed</v>
          </cell>
          <cell r="D414">
            <v>41661</v>
          </cell>
          <cell r="E414" t="str">
            <v>CO RCVD 09/01/2013
EQ-PNDG 19/02/2013
PD-CLSD 22/01/2014</v>
          </cell>
          <cell r="F414" t="str">
            <v>Activities related to AQ 2013.</v>
          </cell>
          <cell r="G414" t="b">
            <v>0</v>
          </cell>
          <cell r="H414"/>
          <cell r="I414">
            <v>41283</v>
          </cell>
          <cell r="L414" t="b">
            <v>0</v>
          </cell>
          <cell r="M414"/>
          <cell r="N414"/>
          <cell r="O414"/>
          <cell r="P414" t="str">
            <v>Harvey Padham</v>
          </cell>
          <cell r="Q414" t="str">
            <v>Workload Meeting 09/01/13</v>
          </cell>
          <cell r="R414" t="str">
            <v>Linda Whitcroft</v>
          </cell>
          <cell r="S414" t="str">
            <v>Lorraine Cave</v>
          </cell>
          <cell r="T414" t="str">
            <v>CR (internal)</v>
          </cell>
          <cell r="U414" t="str">
            <v>COMPLETE</v>
          </cell>
          <cell r="V414" t="b">
            <v>0</v>
          </cell>
          <cell r="X414" t="str">
            <v>Nita Patel</v>
          </cell>
          <cell r="AD414"/>
          <cell r="AF414"/>
          <cell r="AN414"/>
          <cell r="AR414"/>
          <cell r="AS414"/>
          <cell r="AZ414"/>
          <cell r="BB414"/>
          <cell r="BC414"/>
          <cell r="BE414" t="b">
            <v>0</v>
          </cell>
          <cell r="BF414">
            <v>6</v>
          </cell>
          <cell r="BM414" t="str">
            <v>CLSD</v>
          </cell>
          <cell r="BN414">
            <v>41661</v>
          </cell>
          <cell r="BO414" t="str">
            <v>07/01/2014 AT - The AQ ’13 closedown document was submitted to the configuration library on the 22nd of January. No documents as this was an internal project. Confirmation sent to change orders box 07/02/2014
19/02/13 KB - Moved to EQ-PNDG per verbal upd</v>
          </cell>
          <cell r="BQ414"/>
          <cell r="BS414"/>
          <cell r="BU414"/>
          <cell r="BW414"/>
          <cell r="BX414"/>
          <cell r="BZ414"/>
          <cell r="CA414"/>
          <cell r="CB414"/>
          <cell r="CC414"/>
          <cell r="CD414"/>
          <cell r="CE414"/>
          <cell r="CF414"/>
          <cell r="CG414" t="b">
            <v>0</v>
          </cell>
          <cell r="CH414"/>
          <cell r="CJ414" t="b">
            <v>0</v>
          </cell>
          <cell r="CK414" t="b">
            <v>0</v>
          </cell>
          <cell r="CL414" t="b">
            <v>0</v>
          </cell>
          <cell r="CM414"/>
          <cell r="CO414"/>
          <cell r="CP414"/>
          <cell r="CQ414" t="b">
            <v>0</v>
          </cell>
          <cell r="CR414" t="b">
            <v>0</v>
          </cell>
          <cell r="CS414"/>
          <cell r="CT414"/>
          <cell r="CU414"/>
          <cell r="CV414"/>
          <cell r="CW414"/>
          <cell r="CX414" t="b">
            <v>0</v>
          </cell>
          <cell r="CY414" t="b">
            <v>0</v>
          </cell>
          <cell r="CZ414" t="b">
            <v>0</v>
          </cell>
          <cell r="DA414" t="b">
            <v>0</v>
          </cell>
          <cell r="DB414"/>
          <cell r="DC414"/>
          <cell r="DD414"/>
          <cell r="DE414" t="b">
            <v>0</v>
          </cell>
          <cell r="DF414" t="b">
            <v>0</v>
          </cell>
        </row>
        <row r="415">
          <cell r="A415" t="str">
            <v>COR2878</v>
          </cell>
          <cell r="B415" t="str">
            <v>MOD 0338V - Removal of UNC requirement for a gas trader to hold a gas shipper licence 
(ON HOLD)</v>
          </cell>
          <cell r="C415" t="str">
            <v>99. Change Cancelled</v>
          </cell>
          <cell r="D415">
            <v>41701</v>
          </cell>
          <cell r="E415" t="str">
            <v>CO RCVD 19/12/2012,EQ PROD 08/01/2013,EQ SENT 05/02/2013,BE RCVD 20/06/2013,BE PROD 20/06/2013
BE PROD 03/07/2013
BE SENT 10/09/2013
BE-CLSD 03/03/2014</v>
          </cell>
          <cell r="F415" t="str">
            <v>This Change Order has been raised following the authority approval of UNC Modification 0338V, which will be implemented into the UNC on 1st January 2013. Any systems and process change must be implemented to meet that date.</v>
          </cell>
          <cell r="G415" t="b">
            <v>0</v>
          </cell>
          <cell r="H415"/>
          <cell r="I415">
            <v>41262</v>
          </cell>
          <cell r="J415">
            <v>41282</v>
          </cell>
          <cell r="L415" t="b">
            <v>0</v>
          </cell>
          <cell r="M415" t="str">
            <v>NNW</v>
          </cell>
          <cell r="N415" t="str">
            <v>UKT</v>
          </cell>
          <cell r="O415" t="str">
            <v>Sean McGoldrick</v>
          </cell>
          <cell r="P415" t="str">
            <v>Sean McGoldrick</v>
          </cell>
          <cell r="Q415"/>
          <cell r="R415" t="str">
            <v>Tricia Moody</v>
          </cell>
          <cell r="S415" t="str">
            <v>Andy Earnshaw</v>
          </cell>
          <cell r="T415" t="str">
            <v>CO</v>
          </cell>
          <cell r="U415" t="str">
            <v>CLOSED</v>
          </cell>
          <cell r="V415" t="b">
            <v>1</v>
          </cell>
          <cell r="X415" t="str">
            <v>Liz Butler / Jo Beardsmore</v>
          </cell>
          <cell r="Y415">
            <v>41282</v>
          </cell>
          <cell r="Z415">
            <v>41310</v>
          </cell>
          <cell r="AB415">
            <v>41310</v>
          </cell>
          <cell r="AD415"/>
          <cell r="AF415" t="str">
            <v>SENT</v>
          </cell>
          <cell r="AG415">
            <v>41310</v>
          </cell>
          <cell r="AH415">
            <v>41445</v>
          </cell>
          <cell r="AI415">
            <v>41458</v>
          </cell>
          <cell r="AJ415">
            <v>41458</v>
          </cell>
          <cell r="AK415">
            <v>41554</v>
          </cell>
          <cell r="AM415">
            <v>41527</v>
          </cell>
          <cell r="AN415" t="str">
            <v>Pre Sanction Meeting 03/09/13</v>
          </cell>
          <cell r="AO415">
            <v>41607</v>
          </cell>
          <cell r="AP415">
            <v>140000</v>
          </cell>
          <cell r="AR415"/>
          <cell r="AS415" t="str">
            <v>CLSD</v>
          </cell>
          <cell r="AT415">
            <v>41701</v>
          </cell>
          <cell r="AZ415"/>
          <cell r="BB415"/>
          <cell r="BC415"/>
          <cell r="BE415" t="b">
            <v>0</v>
          </cell>
          <cell r="BF415">
            <v>5</v>
          </cell>
          <cell r="BH415">
            <v>41784</v>
          </cell>
          <cell r="BM415"/>
          <cell r="BO415" t="str">
            <v>03/03/14 KB - Note received from UKT confirimg the cancellation of this CO as this can be carried out under minor business process changes and a change order is not required.
25.02/14 KB - Update provided by Jo Beardsmore (per email from NGT) confirming t</v>
          </cell>
          <cell r="BQ415"/>
          <cell r="BS415"/>
          <cell r="BU415"/>
          <cell r="BW415"/>
          <cell r="BX415"/>
          <cell r="BZ415"/>
          <cell r="CA415"/>
          <cell r="CB415"/>
          <cell r="CC415"/>
          <cell r="CD415"/>
          <cell r="CE415"/>
          <cell r="CF415"/>
          <cell r="CG415" t="b">
            <v>0</v>
          </cell>
          <cell r="CH415"/>
          <cell r="CJ415" t="b">
            <v>0</v>
          </cell>
          <cell r="CK415" t="b">
            <v>0</v>
          </cell>
          <cell r="CL415" t="b">
            <v>0</v>
          </cell>
          <cell r="CM415"/>
          <cell r="CO415"/>
          <cell r="CP415"/>
          <cell r="CQ415" t="b">
            <v>0</v>
          </cell>
          <cell r="CR415" t="b">
            <v>0</v>
          </cell>
          <cell r="CS415"/>
          <cell r="CT415"/>
          <cell r="CU415"/>
          <cell r="CV415"/>
          <cell r="CW415"/>
          <cell r="CX415" t="b">
            <v>0</v>
          </cell>
          <cell r="CY415" t="b">
            <v>0</v>
          </cell>
          <cell r="CZ415" t="b">
            <v>0</v>
          </cell>
          <cell r="DA415" t="b">
            <v>0</v>
          </cell>
          <cell r="DB415"/>
          <cell r="DC415"/>
          <cell r="DD415"/>
          <cell r="DE415" t="b">
            <v>0</v>
          </cell>
          <cell r="DF415" t="b">
            <v>0</v>
          </cell>
        </row>
        <row r="416">
          <cell r="A416" t="str">
            <v>COR4228</v>
          </cell>
          <cell r="B416" t="str">
            <v>Gemini Data Extract / SME support</v>
          </cell>
          <cell r="C416" t="str">
            <v>100. Change Completed</v>
          </cell>
          <cell r="D416">
            <v>42955</v>
          </cell>
          <cell r="E416" t="str">
            <v>CO-RCVD 08/03/17
BE-SENT 30/03/17
CA-RCVD 10/04/17 
PD-IMPD 10/04/17
PD-SENT 30/05/17
PD-POPD 13/06/17
PD-CLSD 08/08/17</v>
          </cell>
          <cell r="F416" t="str">
            <v xml:space="preserve">The requirement is for the Gemini team to extract the data for the identified tables during previous change request (COR4188). Extract is required for the tables required to consume the data in G2M and GAQ files going forward and the dependencies in case </v>
          </cell>
          <cell r="G416" t="b">
            <v>0</v>
          </cell>
          <cell r="H416" t="str">
            <v>COR4188</v>
          </cell>
          <cell r="I416">
            <v>42801</v>
          </cell>
          <cell r="L416" t="b">
            <v>0</v>
          </cell>
          <cell r="M416" t="str">
            <v>NNW</v>
          </cell>
          <cell r="N416" t="str">
            <v>NGT</v>
          </cell>
          <cell r="O416" t="str">
            <v>Beverley Viney</v>
          </cell>
          <cell r="P416" t="str">
            <v>Beverley Viney</v>
          </cell>
          <cell r="Q416" t="str">
            <v>ICAF 08/03/2017
Pre-Sanction 28/03/17 BER</v>
          </cell>
          <cell r="R416" t="str">
            <v>Jessica Harris</v>
          </cell>
          <cell r="S416" t="str">
            <v>Hannah Reddy</v>
          </cell>
          <cell r="T416" t="str">
            <v>CO</v>
          </cell>
          <cell r="U416" t="str">
            <v>COMPLETE</v>
          </cell>
          <cell r="V416" t="b">
            <v>0</v>
          </cell>
          <cell r="X416" t="str">
            <v>Manisha Bhardwaj</v>
          </cell>
          <cell r="AD416"/>
          <cell r="AF416"/>
          <cell r="AL416">
            <v>42824</v>
          </cell>
          <cell r="AM416">
            <v>42824</v>
          </cell>
          <cell r="AN416" t="str">
            <v>Pre Sanction</v>
          </cell>
          <cell r="AO416">
            <v>42855</v>
          </cell>
          <cell r="AP416">
            <v>10936</v>
          </cell>
          <cell r="AR416"/>
          <cell r="AS416" t="str">
            <v>SENT</v>
          </cell>
          <cell r="AT416">
            <v>42824</v>
          </cell>
          <cell r="AU416">
            <v>42835</v>
          </cell>
          <cell r="AZ416"/>
          <cell r="BB416"/>
          <cell r="BC416"/>
          <cell r="BE416" t="b">
            <v>0</v>
          </cell>
          <cell r="BF416">
            <v>5</v>
          </cell>
          <cell r="BI416">
            <v>42860</v>
          </cell>
          <cell r="BK416">
            <v>42885</v>
          </cell>
          <cell r="BL416">
            <v>42913</v>
          </cell>
          <cell r="BM416" t="str">
            <v>CLSD</v>
          </cell>
          <cell r="BN416">
            <v>42899</v>
          </cell>
          <cell r="BO416" t="str">
            <v>08/08/17 DC Project complete and closed on database
13/06/17 DC CCN approved by Networks today.
30/05/17 DC CCN sent to networks today
25/05/17 Dc Sent an email to MB to ask her to confirm when the CCN is going out.  
10/07/17 DC CA received from Networks</v>
          </cell>
          <cell r="BQ416"/>
          <cell r="BS416"/>
          <cell r="BU416"/>
          <cell r="BW416"/>
          <cell r="BX416" t="str">
            <v>Low</v>
          </cell>
          <cell r="BZ416"/>
          <cell r="CA416"/>
          <cell r="CB416"/>
          <cell r="CC416"/>
          <cell r="CD416"/>
          <cell r="CE416"/>
          <cell r="CF416"/>
          <cell r="CG416" t="b">
            <v>0</v>
          </cell>
          <cell r="CH416"/>
          <cell r="CJ416" t="b">
            <v>0</v>
          </cell>
          <cell r="CK416" t="b">
            <v>0</v>
          </cell>
          <cell r="CL416" t="b">
            <v>0</v>
          </cell>
          <cell r="CM416"/>
          <cell r="CO416"/>
          <cell r="CP416"/>
          <cell r="CQ416" t="b">
            <v>0</v>
          </cell>
          <cell r="CR416" t="b">
            <v>0</v>
          </cell>
          <cell r="CS416"/>
          <cell r="CT416"/>
          <cell r="CU416"/>
          <cell r="CV416"/>
          <cell r="CW416"/>
          <cell r="CX416" t="b">
            <v>0</v>
          </cell>
          <cell r="CY416" t="b">
            <v>0</v>
          </cell>
          <cell r="CZ416" t="b">
            <v>0</v>
          </cell>
          <cell r="DA416" t="b">
            <v>0</v>
          </cell>
          <cell r="DB416"/>
          <cell r="DC416"/>
          <cell r="DD416"/>
          <cell r="DE416" t="b">
            <v>0</v>
          </cell>
          <cell r="DF416" t="b">
            <v>0</v>
          </cell>
        </row>
        <row r="417">
          <cell r="A417" t="str">
            <v>COR1892</v>
          </cell>
          <cell r="B417" t="str">
            <v>Project Silver</v>
          </cell>
          <cell r="C417" t="str">
            <v>99. Change Cancelled</v>
          </cell>
          <cell r="D417">
            <v>41338</v>
          </cell>
          <cell r="E417" t="str">
            <v>CO RCVD 11/02/2010,EQ PNDG 17/02/2010, 
EQ CLSD 05/03/2013</v>
          </cell>
          <cell r="F417"/>
          <cell r="G417" t="b">
            <v>0</v>
          </cell>
          <cell r="H417"/>
          <cell r="I417">
            <v>40220</v>
          </cell>
          <cell r="L417" t="b">
            <v>0</v>
          </cell>
          <cell r="M417"/>
          <cell r="N417"/>
          <cell r="O417"/>
          <cell r="P417" t="str">
            <v>Vicky Palmer</v>
          </cell>
          <cell r="Q417" t="str">
            <v>Workload Meeting 17/02/10</v>
          </cell>
          <cell r="R417" t="str">
            <v>Peter Bingham</v>
          </cell>
          <cell r="S417" t="str">
            <v>Vicky Palmer</v>
          </cell>
          <cell r="T417" t="str">
            <v>CR (internal)</v>
          </cell>
          <cell r="U417" t="str">
            <v>CLOSED</v>
          </cell>
          <cell r="V417" t="b">
            <v>0</v>
          </cell>
          <cell r="X417"/>
          <cell r="AD417"/>
          <cell r="AF417" t="str">
            <v>CLSD</v>
          </cell>
          <cell r="AG417">
            <v>41338</v>
          </cell>
          <cell r="AN417"/>
          <cell r="AR417"/>
          <cell r="AS417"/>
          <cell r="AZ417"/>
          <cell r="BB417"/>
          <cell r="BC417"/>
          <cell r="BE417" t="b">
            <v>0</v>
          </cell>
          <cell r="BF417">
            <v>6</v>
          </cell>
          <cell r="BM417"/>
          <cell r="BO417" t="str">
            <v>05/03/13 KB - Email received from Vicky Palmer, Head Of Operations, authorising closure of COR1892.  Set to EQ-CLSD.
04/03/13 KB - Email sent to Vicky Palmer requesting formal approval on behalf of this business area to close this project down as the name</v>
          </cell>
          <cell r="BQ417"/>
          <cell r="BS417"/>
          <cell r="BU417"/>
          <cell r="BW417"/>
          <cell r="BX417"/>
          <cell r="BZ417"/>
          <cell r="CA417"/>
          <cell r="CB417"/>
          <cell r="CC417"/>
          <cell r="CD417"/>
          <cell r="CE417"/>
          <cell r="CF417"/>
          <cell r="CG417" t="b">
            <v>0</v>
          </cell>
          <cell r="CH417"/>
          <cell r="CJ417" t="b">
            <v>0</v>
          </cell>
          <cell r="CK417" t="b">
            <v>0</v>
          </cell>
          <cell r="CL417" t="b">
            <v>0</v>
          </cell>
          <cell r="CM417"/>
          <cell r="CO417"/>
          <cell r="CP417"/>
          <cell r="CQ417" t="b">
            <v>0</v>
          </cell>
          <cell r="CR417" t="b">
            <v>0</v>
          </cell>
          <cell r="CS417"/>
          <cell r="CT417"/>
          <cell r="CU417"/>
          <cell r="CV417"/>
          <cell r="CW417"/>
          <cell r="CX417" t="b">
            <v>0</v>
          </cell>
          <cell r="CY417" t="b">
            <v>0</v>
          </cell>
          <cell r="CZ417" t="b">
            <v>0</v>
          </cell>
          <cell r="DA417" t="b">
            <v>0</v>
          </cell>
          <cell r="DB417"/>
          <cell r="DC417"/>
          <cell r="DD417"/>
          <cell r="DE417" t="b">
            <v>0</v>
          </cell>
          <cell r="DF417" t="b">
            <v>0</v>
          </cell>
        </row>
        <row r="418">
          <cell r="A418" t="str">
            <v>COR1893</v>
          </cell>
          <cell r="B418" t="str">
            <v>Further Roll Out of PACE</v>
          </cell>
          <cell r="C418" t="str">
            <v>100. Change Completed</v>
          </cell>
          <cell r="D418">
            <v>41592</v>
          </cell>
          <cell r="E418" t="str">
            <v xml:space="preserve">CO RCVD 12/02/2010,EQ PNDG 24/02/2010,EQ PROD 08/03/2010,EQ SENT 08/03/2010,BE RCVD 08/03/2010,BE PNDG 08/03/2010,BE PROD 08/03/2010,BE SENT 23/02/2010,CA RCVD 23/02/2010,PD PROD 23/02/2010,PD IMPD 05/11/2010,EQ SENT 08/03/2010,PD IMPD 05/11/2010,PD CLSD </v>
          </cell>
          <cell r="F418" t="str">
            <v>Change raised to deliver the next phase of the PACE tool roll out.</v>
          </cell>
          <cell r="G418" t="b">
            <v>0</v>
          </cell>
          <cell r="H418"/>
          <cell r="I418">
            <v>40221</v>
          </cell>
          <cell r="J418">
            <v>40245</v>
          </cell>
          <cell r="L418" t="b">
            <v>0</v>
          </cell>
          <cell r="M418"/>
          <cell r="N418"/>
          <cell r="O418"/>
          <cell r="P418" t="str">
            <v>Steve Adcock</v>
          </cell>
          <cell r="Q418" t="str">
            <v>Workload Meeting 17/02/10</v>
          </cell>
          <cell r="R418" t="str">
            <v>Steve Adcock</v>
          </cell>
          <cell r="S418" t="str">
            <v>Lorraine Cave</v>
          </cell>
          <cell r="T418" t="str">
            <v>CR (internal)</v>
          </cell>
          <cell r="U418" t="str">
            <v>COMPLETE</v>
          </cell>
          <cell r="V418" t="b">
            <v>0</v>
          </cell>
          <cell r="X418" t="str">
            <v>Steve Ganney</v>
          </cell>
          <cell r="Y418">
            <v>40245</v>
          </cell>
          <cell r="Z418">
            <v>40245</v>
          </cell>
          <cell r="AA418">
            <v>40245</v>
          </cell>
          <cell r="AB418">
            <v>40245</v>
          </cell>
          <cell r="AD418"/>
          <cell r="AF418" t="str">
            <v>SENT</v>
          </cell>
          <cell r="AG418">
            <v>40245</v>
          </cell>
          <cell r="AH418">
            <v>40245</v>
          </cell>
          <cell r="AI418">
            <v>40232</v>
          </cell>
          <cell r="AJ418">
            <v>40232</v>
          </cell>
          <cell r="AK418">
            <v>40232</v>
          </cell>
          <cell r="AL418">
            <v>40232</v>
          </cell>
          <cell r="AM418">
            <v>40232</v>
          </cell>
          <cell r="AN418" t="str">
            <v>Dave Turpin</v>
          </cell>
          <cell r="AO418">
            <v>40322</v>
          </cell>
          <cell r="AR418"/>
          <cell r="AS418" t="str">
            <v>SENT</v>
          </cell>
          <cell r="AT418">
            <v>40232</v>
          </cell>
          <cell r="AU418">
            <v>40232</v>
          </cell>
          <cell r="AZ418"/>
          <cell r="BB418"/>
          <cell r="BC418" t="str">
            <v>RCVD</v>
          </cell>
          <cell r="BD418">
            <v>40232</v>
          </cell>
          <cell r="BE418" t="b">
            <v>0</v>
          </cell>
          <cell r="BF418">
            <v>6</v>
          </cell>
          <cell r="BG418">
            <v>40302</v>
          </cell>
          <cell r="BH418">
            <v>40487</v>
          </cell>
          <cell r="BI418">
            <v>40487</v>
          </cell>
          <cell r="BJ418">
            <v>40939</v>
          </cell>
          <cell r="BM418" t="str">
            <v>CLSD</v>
          </cell>
          <cell r="BN418">
            <v>41592</v>
          </cell>
          <cell r="BO418" t="str">
            <v xml:space="preserve">14/11/13 KB - Closure approval received from Steve Adcock
10/09/12 KB - Transferred from DT to LC due to change in roles.                                                                                                          29/02/12 AK - Discuaased at </v>
          </cell>
          <cell r="BQ418"/>
          <cell r="BS418"/>
          <cell r="BU418"/>
          <cell r="BW418"/>
          <cell r="BX418"/>
          <cell r="BZ418"/>
          <cell r="CA418"/>
          <cell r="CB418"/>
          <cell r="CC418"/>
          <cell r="CD418"/>
          <cell r="CE418"/>
          <cell r="CF418"/>
          <cell r="CG418" t="b">
            <v>0</v>
          </cell>
          <cell r="CH418"/>
          <cell r="CJ418" t="b">
            <v>0</v>
          </cell>
          <cell r="CK418" t="b">
            <v>0</v>
          </cell>
          <cell r="CL418" t="b">
            <v>0</v>
          </cell>
          <cell r="CM418"/>
          <cell r="CO418"/>
          <cell r="CP418"/>
          <cell r="CQ418" t="b">
            <v>0</v>
          </cell>
          <cell r="CR418" t="b">
            <v>0</v>
          </cell>
          <cell r="CS418"/>
          <cell r="CT418"/>
          <cell r="CU418"/>
          <cell r="CV418"/>
          <cell r="CW418"/>
          <cell r="CX418" t="b">
            <v>0</v>
          </cell>
          <cell r="CY418" t="b">
            <v>0</v>
          </cell>
          <cell r="CZ418" t="b">
            <v>0</v>
          </cell>
          <cell r="DA418" t="b">
            <v>0</v>
          </cell>
          <cell r="DB418"/>
          <cell r="DC418"/>
          <cell r="DD418"/>
          <cell r="DE418" t="b">
            <v>0</v>
          </cell>
          <cell r="DF418" t="b">
            <v>0</v>
          </cell>
        </row>
        <row r="419">
          <cell r="A419" t="str">
            <v>COR0147</v>
          </cell>
          <cell r="B419" t="str">
            <v>Ensure IAD Datalogger Information is Consistent with UK-Link (WPX0104)</v>
          </cell>
          <cell r="C419" t="str">
            <v>99. Change Cancelled</v>
          </cell>
          <cell r="D419">
            <v>41040</v>
          </cell>
          <cell r="E419" t="str">
            <v xml:space="preserve">CO RCVD 24/05/2006
EQ PNDG 01/07/2006
EQ PROD 31/07/2006
EQ SENT 31/07/2006
BE RCVD 31/07/2006
BE PNDG 31/07/2006
BE PROD 31/07/2006
BE SENT 12/04/2011
CA RCVD 12/04/2011
PD PROD 12/04/2011
PD SENT 05/03/2012
EQ SENT 31/07/2006
PD SENT 05/03/2012
PD CLSD </v>
          </cell>
          <cell r="F419" t="str">
            <v>Separated from COR256.</v>
          </cell>
          <cell r="G419" t="b">
            <v>0</v>
          </cell>
          <cell r="H419"/>
          <cell r="I419">
            <v>38861</v>
          </cell>
          <cell r="L419" t="b">
            <v>0</v>
          </cell>
          <cell r="M419"/>
          <cell r="N419"/>
          <cell r="O419"/>
          <cell r="P419" t="str">
            <v>Alison Jennings</v>
          </cell>
          <cell r="Q419"/>
          <cell r="R419" t="str">
            <v>Vicky Palmer</v>
          </cell>
          <cell r="S419" t="str">
            <v>Sat Kalsi</v>
          </cell>
          <cell r="T419" t="str">
            <v>CR (internal)</v>
          </cell>
          <cell r="U419" t="str">
            <v>CLOSED</v>
          </cell>
          <cell r="V419" t="b">
            <v>1</v>
          </cell>
          <cell r="X419" t="str">
            <v>Tony Long</v>
          </cell>
          <cell r="Y419">
            <v>38929</v>
          </cell>
          <cell r="Z419">
            <v>38929</v>
          </cell>
          <cell r="AA419">
            <v>38929</v>
          </cell>
          <cell r="AB419">
            <v>38929</v>
          </cell>
          <cell r="AD419"/>
          <cell r="AF419" t="str">
            <v>SENT</v>
          </cell>
          <cell r="AG419">
            <v>38929</v>
          </cell>
          <cell r="AH419">
            <v>38929</v>
          </cell>
          <cell r="AI419">
            <v>40514</v>
          </cell>
          <cell r="AJ419">
            <v>40514</v>
          </cell>
          <cell r="AK419">
            <v>40648</v>
          </cell>
          <cell r="AL419">
            <v>40648</v>
          </cell>
          <cell r="AM419">
            <v>40645</v>
          </cell>
          <cell r="AN419"/>
          <cell r="AR419"/>
          <cell r="AS419" t="str">
            <v>SENT</v>
          </cell>
          <cell r="AT419">
            <v>40645</v>
          </cell>
          <cell r="AU419">
            <v>40645</v>
          </cell>
          <cell r="AZ419"/>
          <cell r="BB419"/>
          <cell r="BC419" t="str">
            <v>RCVD</v>
          </cell>
          <cell r="BD419">
            <v>40645</v>
          </cell>
          <cell r="BE419" t="b">
            <v>0</v>
          </cell>
          <cell r="BF419">
            <v>6</v>
          </cell>
          <cell r="BG419">
            <v>40764</v>
          </cell>
          <cell r="BH419">
            <v>40929</v>
          </cell>
          <cell r="BI419">
            <v>40929</v>
          </cell>
          <cell r="BJ419">
            <v>40973</v>
          </cell>
          <cell r="BK419">
            <v>40973</v>
          </cell>
          <cell r="BL419">
            <v>41001</v>
          </cell>
          <cell r="BM419" t="str">
            <v>CLSD</v>
          </cell>
          <cell r="BN419">
            <v>41040</v>
          </cell>
          <cell r="BO419" t="str">
            <v>11/05/  AK - Email rec'd ffrom Vicky Palmer stating "Yes happy for it to be closed."
11/05/12 AK - Email sent to Vicky Palmer stating "Following my attached note sent on 05/03/12, please can you confirm whether you are happy for this change to be closed?</v>
          </cell>
          <cell r="BQ419"/>
          <cell r="BS419"/>
          <cell r="BU419"/>
          <cell r="BW419"/>
          <cell r="BX419"/>
          <cell r="BZ419"/>
          <cell r="CA419"/>
          <cell r="CB419"/>
          <cell r="CC419"/>
          <cell r="CD419"/>
          <cell r="CE419"/>
          <cell r="CF419"/>
          <cell r="CG419" t="b">
            <v>0</v>
          </cell>
          <cell r="CH419"/>
          <cell r="CJ419" t="b">
            <v>0</v>
          </cell>
          <cell r="CK419" t="b">
            <v>0</v>
          </cell>
          <cell r="CL419" t="b">
            <v>0</v>
          </cell>
          <cell r="CM419"/>
          <cell r="CO419"/>
          <cell r="CP419"/>
          <cell r="CQ419" t="b">
            <v>0</v>
          </cell>
          <cell r="CR419" t="b">
            <v>0</v>
          </cell>
          <cell r="CS419"/>
          <cell r="CT419"/>
          <cell r="CU419"/>
          <cell r="CV419"/>
          <cell r="CW419"/>
          <cell r="CX419" t="b">
            <v>0</v>
          </cell>
          <cell r="CY419" t="b">
            <v>0</v>
          </cell>
          <cell r="CZ419" t="b">
            <v>0</v>
          </cell>
          <cell r="DA419" t="b">
            <v>0</v>
          </cell>
          <cell r="DB419"/>
          <cell r="DC419"/>
          <cell r="DD419"/>
          <cell r="DE419" t="b">
            <v>0</v>
          </cell>
          <cell r="DF419" t="b">
            <v>0</v>
          </cell>
        </row>
        <row r="420">
          <cell r="A420" t="str">
            <v>COR0962</v>
          </cell>
          <cell r="B420" t="str">
            <v>Query Services</v>
          </cell>
          <cell r="C420" t="str">
            <v>99. Change Cancelled</v>
          </cell>
          <cell r="D420">
            <v>41372</v>
          </cell>
          <cell r="E420" t="str">
            <v>25/06/2015, PA CLSD
CO RCVD 22/10/2007,EQ PNDG 28/05/2008,EQ PROD 28/05/2008,EQ SENT 17/06/2008,BE RCVD 23/06/2008,BE PNDG 31/03/2009,BE PROD 31/03/2009,BE SENT 17/09/2009,CA RCVD 17/09/2009,PD PROD 17/09/2009,EQ SENT 17/06/2008,PD PROD 17/09/2009,PD IMPD</v>
          </cell>
          <cell r="F420"/>
          <cell r="G420" t="b">
            <v>0</v>
          </cell>
          <cell r="H420" t="str">
            <v>COR252 &amp; COR</v>
          </cell>
          <cell r="I420">
            <v>39377</v>
          </cell>
          <cell r="J420">
            <v>39616</v>
          </cell>
          <cell r="L420" t="b">
            <v>0</v>
          </cell>
          <cell r="M420"/>
          <cell r="N420"/>
          <cell r="O420"/>
          <cell r="P420" t="str">
            <v>Steve Adcock</v>
          </cell>
          <cell r="Q420" t="str">
            <v>Verbally by Steve Adcock (to Max Pemberton)</v>
          </cell>
          <cell r="R420" t="str">
            <v>Steve Adcock</v>
          </cell>
          <cell r="S420" t="str">
            <v>Andy Simpson</v>
          </cell>
          <cell r="T420" t="str">
            <v>CR (internal)</v>
          </cell>
          <cell r="U420" t="str">
            <v>CLOSED</v>
          </cell>
          <cell r="V420" t="b">
            <v>0</v>
          </cell>
          <cell r="X420"/>
          <cell r="Y420">
            <v>39616</v>
          </cell>
          <cell r="Z420">
            <v>39616</v>
          </cell>
          <cell r="AA420">
            <v>39616</v>
          </cell>
          <cell r="AB420">
            <v>39616</v>
          </cell>
          <cell r="AD420"/>
          <cell r="AF420" t="str">
            <v>SENT</v>
          </cell>
          <cell r="AG420">
            <v>39616</v>
          </cell>
          <cell r="AH420">
            <v>39622</v>
          </cell>
          <cell r="AI420">
            <v>39622</v>
          </cell>
          <cell r="AJ420">
            <v>39622</v>
          </cell>
          <cell r="AK420">
            <v>40073</v>
          </cell>
          <cell r="AL420">
            <v>40073</v>
          </cell>
          <cell r="AM420">
            <v>40073</v>
          </cell>
          <cell r="AN420" t="str">
            <v>XEC</v>
          </cell>
          <cell r="AO420">
            <v>40164</v>
          </cell>
          <cell r="AR420"/>
          <cell r="AS420" t="str">
            <v>SENT</v>
          </cell>
          <cell r="AT420">
            <v>40073</v>
          </cell>
          <cell r="AU420">
            <v>40073</v>
          </cell>
          <cell r="AZ420"/>
          <cell r="BB420"/>
          <cell r="BC420" t="str">
            <v>RCVD</v>
          </cell>
          <cell r="BD420">
            <v>40073</v>
          </cell>
          <cell r="BE420" t="b">
            <v>0</v>
          </cell>
          <cell r="BF420">
            <v>7</v>
          </cell>
          <cell r="BG420">
            <v>39384</v>
          </cell>
          <cell r="BH420">
            <v>41372</v>
          </cell>
          <cell r="BI420">
            <v>41372</v>
          </cell>
          <cell r="BJ420">
            <v>41670</v>
          </cell>
          <cell r="BM420" t="str">
            <v>PROD</v>
          </cell>
          <cell r="BN420">
            <v>41338</v>
          </cell>
          <cell r="BO420" t="str">
            <v>29/07/15: CM Update from Andy S, All of these are linked to Q Projects and the PIA will be submitted to XEC on 8/07/14 and the board on 22/07/14.
25/06/15 Emailed received from Andy Simpson to confirm project closure. Status change to PA- CLSD.
24/06/14</v>
          </cell>
          <cell r="BQ420"/>
          <cell r="BS420"/>
          <cell r="BU420"/>
          <cell r="BW420"/>
          <cell r="BX420"/>
          <cell r="BZ420"/>
          <cell r="CA420"/>
          <cell r="CB420"/>
          <cell r="CC420"/>
          <cell r="CD420"/>
          <cell r="CE420"/>
          <cell r="CF420"/>
          <cell r="CG420" t="b">
            <v>0</v>
          </cell>
          <cell r="CH420"/>
          <cell r="CJ420" t="b">
            <v>0</v>
          </cell>
          <cell r="CK420" t="b">
            <v>0</v>
          </cell>
          <cell r="CL420" t="b">
            <v>0</v>
          </cell>
          <cell r="CM420"/>
          <cell r="CO420"/>
          <cell r="CP420"/>
          <cell r="CQ420" t="b">
            <v>0</v>
          </cell>
          <cell r="CR420" t="b">
            <v>0</v>
          </cell>
          <cell r="CS420"/>
          <cell r="CT420"/>
          <cell r="CU420"/>
          <cell r="CV420"/>
          <cell r="CW420"/>
          <cell r="CX420" t="b">
            <v>0</v>
          </cell>
          <cell r="CY420" t="b">
            <v>0</v>
          </cell>
          <cell r="CZ420" t="b">
            <v>0</v>
          </cell>
          <cell r="DA420" t="b">
            <v>0</v>
          </cell>
          <cell r="DB420"/>
          <cell r="DC420"/>
          <cell r="DD420"/>
          <cell r="DE420" t="b">
            <v>0</v>
          </cell>
          <cell r="DF420" t="b">
            <v>0</v>
          </cell>
        </row>
        <row r="421">
          <cell r="A421" t="str">
            <v>COR2091</v>
          </cell>
          <cell r="B421" t="str">
            <v>AQ 2011</v>
          </cell>
          <cell r="C421" t="str">
            <v>100. Change Completed</v>
          </cell>
          <cell r="D421">
            <v>41338</v>
          </cell>
          <cell r="E421" t="str">
            <v>CO RCVD 27/10/2010,EQ PNDG 27/10/2010,EQ PROD 17/01/2011,EQ SENT 17/01/2011,BE RCVD 17/01/2011,BE PNDG 17/01/2011,BE PROD 17/01/2011,BE SENT 18/03/2011,CA RCVD 18/03/2011,PD PROD 18/03/2011,PD IMPD 07/10/2011,EQ SENT 17/01/2011,PD IMPD 07/10/2011, PD CLSD</v>
          </cell>
          <cell r="F421" t="str">
            <v>AQ Review Process for 2011</v>
          </cell>
          <cell r="G421" t="b">
            <v>0</v>
          </cell>
          <cell r="H421"/>
          <cell r="I421">
            <v>40478</v>
          </cell>
          <cell r="J421">
            <v>40574</v>
          </cell>
          <cell r="L421" t="b">
            <v>0</v>
          </cell>
          <cell r="M421"/>
          <cell r="N421"/>
          <cell r="O421"/>
          <cell r="P421" t="str">
            <v>Rob Smith</v>
          </cell>
          <cell r="Q421" t="str">
            <v>Workload Meeting 27/10/10</v>
          </cell>
          <cell r="R421" t="str">
            <v>Linda Whitcroft</v>
          </cell>
          <cell r="S421" t="str">
            <v>Lorraine Cave</v>
          </cell>
          <cell r="T421" t="str">
            <v>CR (internal)</v>
          </cell>
          <cell r="U421" t="str">
            <v>COMPLETE</v>
          </cell>
          <cell r="V421" t="b">
            <v>0</v>
          </cell>
          <cell r="X421" t="str">
            <v>Stuart Hegarty</v>
          </cell>
          <cell r="Y421">
            <v>40560</v>
          </cell>
          <cell r="Z421">
            <v>40560</v>
          </cell>
          <cell r="AA421">
            <v>40560</v>
          </cell>
          <cell r="AB421">
            <v>40560</v>
          </cell>
          <cell r="AD421"/>
          <cell r="AF421" t="str">
            <v>SENT</v>
          </cell>
          <cell r="AG421">
            <v>40560</v>
          </cell>
          <cell r="AH421">
            <v>40560</v>
          </cell>
          <cell r="AI421">
            <v>40627</v>
          </cell>
          <cell r="AJ421">
            <v>40620</v>
          </cell>
          <cell r="AK421">
            <v>40620</v>
          </cell>
          <cell r="AL421">
            <v>40620</v>
          </cell>
          <cell r="AM421">
            <v>40620</v>
          </cell>
          <cell r="AN421"/>
          <cell r="AR421"/>
          <cell r="AS421" t="str">
            <v>SENT</v>
          </cell>
          <cell r="AT421">
            <v>40620</v>
          </cell>
          <cell r="AU421">
            <v>40620</v>
          </cell>
          <cell r="AZ421"/>
          <cell r="BB421"/>
          <cell r="BC421" t="str">
            <v>RCVD</v>
          </cell>
          <cell r="BD421">
            <v>40620</v>
          </cell>
          <cell r="BE421" t="b">
            <v>0</v>
          </cell>
          <cell r="BF421">
            <v>6</v>
          </cell>
          <cell r="BH421">
            <v>40823</v>
          </cell>
          <cell r="BI421">
            <v>40823</v>
          </cell>
          <cell r="BJ421">
            <v>40939</v>
          </cell>
          <cell r="BM421" t="str">
            <v>CLSD</v>
          </cell>
          <cell r="BN421">
            <v>41338</v>
          </cell>
          <cell r="BO421" t="str">
            <v>05/03/13 KB - Note received from Linda Whitcroft authorising closure of COR2091. Set to PD-CLSD. 
04/03/13 KB - Note sent to Linda Whitcroft (Process Owner) requesting formal approval to close this project.  
20/03/12 AK - Discussed at Workload Meeting on</v>
          </cell>
          <cell r="BQ421"/>
          <cell r="BS421"/>
          <cell r="BU421"/>
          <cell r="BW421"/>
          <cell r="BX421"/>
          <cell r="BZ421"/>
          <cell r="CA421"/>
          <cell r="CB421"/>
          <cell r="CC421"/>
          <cell r="CD421"/>
          <cell r="CE421"/>
          <cell r="CF421"/>
          <cell r="CG421" t="b">
            <v>0</v>
          </cell>
          <cell r="CH421"/>
          <cell r="CJ421" t="b">
            <v>0</v>
          </cell>
          <cell r="CK421" t="b">
            <v>0</v>
          </cell>
          <cell r="CL421" t="b">
            <v>0</v>
          </cell>
          <cell r="CM421"/>
          <cell r="CO421"/>
          <cell r="CP421"/>
          <cell r="CQ421" t="b">
            <v>0</v>
          </cell>
          <cell r="CR421" t="b">
            <v>0</v>
          </cell>
          <cell r="CS421"/>
          <cell r="CT421"/>
          <cell r="CU421"/>
          <cell r="CV421"/>
          <cell r="CW421"/>
          <cell r="CX421" t="b">
            <v>0</v>
          </cell>
          <cell r="CY421" t="b">
            <v>0</v>
          </cell>
          <cell r="CZ421" t="b">
            <v>0</v>
          </cell>
          <cell r="DA421" t="b">
            <v>0</v>
          </cell>
          <cell r="DB421"/>
          <cell r="DC421"/>
          <cell r="DD421"/>
          <cell r="DE421" t="b">
            <v>0</v>
          </cell>
          <cell r="DF421" t="b">
            <v>0</v>
          </cell>
        </row>
        <row r="422">
          <cell r="A422" t="str">
            <v>COR2134</v>
          </cell>
          <cell r="B422" t="str">
            <v>Fusion Gen Upgrade</v>
          </cell>
          <cell r="C422" t="str">
            <v>100. Change Completed</v>
          </cell>
          <cell r="D422">
            <v>40851</v>
          </cell>
          <cell r="E422" t="str">
            <v xml:space="preserve">CO RCVD 18/11/2010,EQ PNDG 24/11/2010,EQ PROD 23/03/2011,EQ SENT 23/03/2011,BE PNDG 07/06/2011,BE PROD 07/06/2011,BE SENT 07/06/2011,CA RCVD 07/06/2011,PD PROD 07/06/2011,PD IMPD 19/08/2011,PD SENT 04/11/2011,PD CLSD 04/11/2011,EQ SENT 23/03/2011,PD CLSD </v>
          </cell>
          <cell r="F422"/>
          <cell r="G422" t="b">
            <v>0</v>
          </cell>
          <cell r="H422"/>
          <cell r="I422">
            <v>40500</v>
          </cell>
          <cell r="J422">
            <v>40633</v>
          </cell>
          <cell r="L422" t="b">
            <v>0</v>
          </cell>
          <cell r="M422"/>
          <cell r="N422"/>
          <cell r="O422"/>
          <cell r="P422" t="str">
            <v>Iain Collin</v>
          </cell>
          <cell r="Q422" t="str">
            <v>Workload Meeting 24/11/10</v>
          </cell>
          <cell r="R422"/>
          <cell r="S422" t="str">
            <v>Chris Fears</v>
          </cell>
          <cell r="T422" t="str">
            <v>CR (internal)</v>
          </cell>
          <cell r="U422" t="str">
            <v>COMPLETE</v>
          </cell>
          <cell r="V422" t="b">
            <v>0</v>
          </cell>
          <cell r="X422" t="str">
            <v>Christina McArthur</v>
          </cell>
          <cell r="Y422">
            <v>40625</v>
          </cell>
          <cell r="Z422">
            <v>40625</v>
          </cell>
          <cell r="AA422">
            <v>40625</v>
          </cell>
          <cell r="AB422">
            <v>40625</v>
          </cell>
          <cell r="AD422"/>
          <cell r="AE422">
            <v>40718</v>
          </cell>
          <cell r="AF422" t="str">
            <v>SENT</v>
          </cell>
          <cell r="AG422">
            <v>40625</v>
          </cell>
          <cell r="AH422">
            <v>40721</v>
          </cell>
          <cell r="AI422">
            <v>40701</v>
          </cell>
          <cell r="AJ422">
            <v>40701</v>
          </cell>
          <cell r="AK422">
            <v>40701</v>
          </cell>
          <cell r="AL422">
            <v>40701</v>
          </cell>
          <cell r="AM422">
            <v>40701</v>
          </cell>
          <cell r="AN422" t="str">
            <v>XEC on 07/06/11</v>
          </cell>
          <cell r="AO422">
            <v>40793</v>
          </cell>
          <cell r="AR422"/>
          <cell r="AS422" t="str">
            <v>SENT</v>
          </cell>
          <cell r="AT422">
            <v>40701</v>
          </cell>
          <cell r="AU422">
            <v>40701</v>
          </cell>
          <cell r="AZ422"/>
          <cell r="BB422"/>
          <cell r="BC422" t="str">
            <v>RCVD</v>
          </cell>
          <cell r="BD422">
            <v>40701</v>
          </cell>
          <cell r="BE422" t="b">
            <v>0</v>
          </cell>
          <cell r="BF422">
            <v>7</v>
          </cell>
          <cell r="BH422">
            <v>40774</v>
          </cell>
          <cell r="BI422">
            <v>40774</v>
          </cell>
          <cell r="BJ422">
            <v>40851</v>
          </cell>
          <cell r="BK422">
            <v>40851</v>
          </cell>
          <cell r="BL422">
            <v>40879</v>
          </cell>
          <cell r="BM422" t="str">
            <v>CLSD</v>
          </cell>
          <cell r="BN422">
            <v>40851</v>
          </cell>
          <cell r="BO422" t="str">
            <v xml:space="preserve">01/11/11 AK - Email rec'd from Christina McArthur stating "CPR 2134 Fusion Gen Upgrade was for the delivery of a impact assessment, work has been completed and a CCN is due to be submitted.  Therefore, I apologise that 2134 cannot be cancelled. A new COR </v>
          </cell>
          <cell r="BQ422"/>
          <cell r="BS422"/>
          <cell r="BU422"/>
          <cell r="BW422"/>
          <cell r="BX422"/>
          <cell r="BZ422"/>
          <cell r="CA422"/>
          <cell r="CB422"/>
          <cell r="CC422"/>
          <cell r="CD422"/>
          <cell r="CE422"/>
          <cell r="CF422"/>
          <cell r="CG422" t="b">
            <v>0</v>
          </cell>
          <cell r="CH422"/>
          <cell r="CJ422" t="b">
            <v>0</v>
          </cell>
          <cell r="CK422" t="b">
            <v>0</v>
          </cell>
          <cell r="CL422" t="b">
            <v>0</v>
          </cell>
          <cell r="CM422"/>
          <cell r="CO422"/>
          <cell r="CP422"/>
          <cell r="CQ422" t="b">
            <v>0</v>
          </cell>
          <cell r="CR422" t="b">
            <v>0</v>
          </cell>
          <cell r="CS422"/>
          <cell r="CT422"/>
          <cell r="CU422"/>
          <cell r="CV422"/>
          <cell r="CW422"/>
          <cell r="CX422" t="b">
            <v>0</v>
          </cell>
          <cell r="CY422" t="b">
            <v>0</v>
          </cell>
          <cell r="CZ422" t="b">
            <v>0</v>
          </cell>
          <cell r="DA422" t="b">
            <v>0</v>
          </cell>
          <cell r="DB422"/>
          <cell r="DC422"/>
          <cell r="DD422"/>
          <cell r="DE422" t="b">
            <v>0</v>
          </cell>
          <cell r="DF422" t="b">
            <v>0</v>
          </cell>
        </row>
        <row r="423">
          <cell r="A423" t="str">
            <v>COR2135</v>
          </cell>
          <cell r="B423" t="str">
            <v>Code Repository</v>
          </cell>
          <cell r="C423" t="str">
            <v>99. Change Cancelled</v>
          </cell>
          <cell r="D423">
            <v>40847</v>
          </cell>
          <cell r="E423" t="str">
            <v>CO RCVD 18/11/2010,EQ PNDG 24/11/2010,EQ CLSD 31/10/2011</v>
          </cell>
          <cell r="F423"/>
          <cell r="G423" t="b">
            <v>0</v>
          </cell>
          <cell r="H423"/>
          <cell r="I423">
            <v>40500</v>
          </cell>
          <cell r="J423">
            <v>40856</v>
          </cell>
          <cell r="L423" t="b">
            <v>0</v>
          </cell>
          <cell r="M423"/>
          <cell r="N423"/>
          <cell r="O423"/>
          <cell r="P423" t="str">
            <v>Iain Collin</v>
          </cell>
          <cell r="Q423" t="str">
            <v>Workload Meeting 24/11/10</v>
          </cell>
          <cell r="R423"/>
          <cell r="S423"/>
          <cell r="T423" t="str">
            <v>CR (internal)</v>
          </cell>
          <cell r="U423" t="str">
            <v>CLOSED</v>
          </cell>
          <cell r="V423" t="b">
            <v>0</v>
          </cell>
          <cell r="X423"/>
          <cell r="AD423"/>
          <cell r="AF423" t="str">
            <v>CLSD</v>
          </cell>
          <cell r="AG423">
            <v>40847</v>
          </cell>
          <cell r="AN423"/>
          <cell r="AR423"/>
          <cell r="AS423"/>
          <cell r="AZ423"/>
          <cell r="BB423"/>
          <cell r="BC423"/>
          <cell r="BE423" t="b">
            <v>0</v>
          </cell>
          <cell r="BF423">
            <v>7</v>
          </cell>
          <cell r="BM423"/>
          <cell r="BO423" t="str">
            <v>31/10/11 AK - Email rec'd from Steve Adcock on 28/10/11 authorising the closure of this change.
28/10/11 AK - Email sent to Steve Adcock stating "Chris Fears has advised that the change detailed above is being merged into COR2411 - Code Repository Tool. B</v>
          </cell>
          <cell r="BQ423"/>
          <cell r="BS423"/>
          <cell r="BU423"/>
          <cell r="BW423"/>
          <cell r="BX423"/>
          <cell r="BZ423"/>
          <cell r="CA423"/>
          <cell r="CB423"/>
          <cell r="CC423"/>
          <cell r="CD423"/>
          <cell r="CE423"/>
          <cell r="CF423"/>
          <cell r="CG423" t="b">
            <v>0</v>
          </cell>
          <cell r="CH423"/>
          <cell r="CJ423" t="b">
            <v>0</v>
          </cell>
          <cell r="CK423" t="b">
            <v>0</v>
          </cell>
          <cell r="CL423" t="b">
            <v>0</v>
          </cell>
          <cell r="CM423"/>
          <cell r="CO423"/>
          <cell r="CP423"/>
          <cell r="CQ423" t="b">
            <v>0</v>
          </cell>
          <cell r="CR423" t="b">
            <v>0</v>
          </cell>
          <cell r="CS423"/>
          <cell r="CT423"/>
          <cell r="CU423"/>
          <cell r="CV423"/>
          <cell r="CW423"/>
          <cell r="CX423" t="b">
            <v>0</v>
          </cell>
          <cell r="CY423" t="b">
            <v>0</v>
          </cell>
          <cell r="CZ423" t="b">
            <v>0</v>
          </cell>
          <cell r="DA423" t="b">
            <v>0</v>
          </cell>
          <cell r="DB423"/>
          <cell r="DC423"/>
          <cell r="DD423"/>
          <cell r="DE423" t="b">
            <v>0</v>
          </cell>
          <cell r="DF423" t="b">
            <v>0</v>
          </cell>
        </row>
        <row r="424">
          <cell r="A424" t="str">
            <v>COR2136</v>
          </cell>
          <cell r="B424" t="str">
            <v>Network Time Server</v>
          </cell>
          <cell r="C424" t="str">
            <v>99. Change Cancelled</v>
          </cell>
          <cell r="D424">
            <v>40847</v>
          </cell>
          <cell r="E424" t="str">
            <v>CO RCVD 18/11/2010,EQ PNDG 24/11/2010,EQ CLSD 31/10/2011</v>
          </cell>
          <cell r="F424"/>
          <cell r="G424" t="b">
            <v>0</v>
          </cell>
          <cell r="H424"/>
          <cell r="I424">
            <v>40500</v>
          </cell>
          <cell r="L424" t="b">
            <v>0</v>
          </cell>
          <cell r="M424"/>
          <cell r="N424"/>
          <cell r="O424"/>
          <cell r="P424" t="str">
            <v>Iain Collin</v>
          </cell>
          <cell r="Q424" t="str">
            <v>Workload Meeting 24/11/10</v>
          </cell>
          <cell r="R424"/>
          <cell r="S424"/>
          <cell r="T424" t="str">
            <v>CR (internal)</v>
          </cell>
          <cell r="U424" t="str">
            <v>CLOSED</v>
          </cell>
          <cell r="V424" t="b">
            <v>0</v>
          </cell>
          <cell r="X424" t="str">
            <v>Neil Morgan</v>
          </cell>
          <cell r="AD424"/>
          <cell r="AF424" t="str">
            <v>CLSD</v>
          </cell>
          <cell r="AG424">
            <v>40847</v>
          </cell>
          <cell r="AN424"/>
          <cell r="AR424"/>
          <cell r="AS424"/>
          <cell r="AZ424"/>
          <cell r="BB424"/>
          <cell r="BC424"/>
          <cell r="BE424" t="b">
            <v>0</v>
          </cell>
          <cell r="BF424">
            <v>7</v>
          </cell>
          <cell r="BM424"/>
          <cell r="BO424" t="str">
            <v xml:space="preserve">31/10/11 AK - Email rec'd from Steve Adcock on 28/10/11 authorising the closure of this change.
28/10/11 AK - Discussed at Workload Meeting on 26/10/11. Chris Fears had previously advised that this change is no longer required. Email sent to Steve Adcock </v>
          </cell>
          <cell r="BQ424"/>
          <cell r="BS424"/>
          <cell r="BU424"/>
          <cell r="BW424"/>
          <cell r="BX424"/>
          <cell r="BZ424"/>
          <cell r="CA424"/>
          <cell r="CB424"/>
          <cell r="CC424"/>
          <cell r="CD424"/>
          <cell r="CE424"/>
          <cell r="CF424"/>
          <cell r="CG424" t="b">
            <v>0</v>
          </cell>
          <cell r="CH424"/>
          <cell r="CJ424" t="b">
            <v>0</v>
          </cell>
          <cell r="CK424" t="b">
            <v>0</v>
          </cell>
          <cell r="CL424" t="b">
            <v>0</v>
          </cell>
          <cell r="CM424"/>
          <cell r="CO424"/>
          <cell r="CP424"/>
          <cell r="CQ424" t="b">
            <v>0</v>
          </cell>
          <cell r="CR424" t="b">
            <v>0</v>
          </cell>
          <cell r="CS424"/>
          <cell r="CT424"/>
          <cell r="CU424"/>
          <cell r="CV424"/>
          <cell r="CW424"/>
          <cell r="CX424" t="b">
            <v>0</v>
          </cell>
          <cell r="CY424" t="b">
            <v>0</v>
          </cell>
          <cell r="CZ424" t="b">
            <v>0</v>
          </cell>
          <cell r="DA424" t="b">
            <v>0</v>
          </cell>
          <cell r="DB424"/>
          <cell r="DC424"/>
          <cell r="DD424"/>
          <cell r="DE424" t="b">
            <v>0</v>
          </cell>
          <cell r="DF424" t="b">
            <v>0</v>
          </cell>
        </row>
        <row r="425">
          <cell r="A425" t="str">
            <v>COR3745</v>
          </cell>
          <cell r="B425" t="str">
            <v>GDE Cashout – Distribution Network Obligations</v>
          </cell>
          <cell r="C425" t="str">
            <v>100. Change Completed</v>
          </cell>
          <cell r="D425">
            <v>42577</v>
          </cell>
          <cell r="E425" t="str">
            <v>CO-RCVD- 03/0/7/15
BE-PROD-13/08/15
BE-SENT - 09/09/15
CA-RCVD - 24/09/15
SN-PNDG - 24/09/15
SN-SENT- 08/10/15
PD-PROD -08/10/15
PD-SENT- 23/06/16
PD-SENT - 12/07/16
PD-CLSD - 26/07/16</v>
          </cell>
          <cell r="F425" t="str">
            <v>Change Driver/origin:
Ofgem have approved the implementation of SCR MOD Proposal, changes to UNC which will come effective as of the 1st October 2015.
The changes include introduction of obligations on Distribution Networks (DNs) to supply specific infor</v>
          </cell>
          <cell r="G425" t="b">
            <v>0</v>
          </cell>
          <cell r="H425" t="str">
            <v>COR3312
xrn3855
xrn3815
xrn3901</v>
          </cell>
          <cell r="I425">
            <v>42188</v>
          </cell>
          <cell r="K425">
            <v>42264</v>
          </cell>
          <cell r="L425" t="b">
            <v>1</v>
          </cell>
          <cell r="M425" t="str">
            <v>ALL</v>
          </cell>
          <cell r="N425"/>
          <cell r="O425" t="str">
            <v>Richard Pomroy</v>
          </cell>
          <cell r="P425" t="str">
            <v>Lorraine Cave/Darran Dredge</v>
          </cell>
          <cell r="Q425" t="str">
            <v>ICAF - 08/07/15
Pre-Sanction - 14/07/15
Business case &amp; BER- Pre-Sanction - 08/09/15</v>
          </cell>
          <cell r="R425" t="str">
            <v>Dave Turpin</v>
          </cell>
          <cell r="S425" t="str">
            <v>Lorraine Cave</v>
          </cell>
          <cell r="T425" t="str">
            <v>CO</v>
          </cell>
          <cell r="U425" t="str">
            <v>COMPLETE</v>
          </cell>
          <cell r="V425" t="b">
            <v>1</v>
          </cell>
          <cell r="X425" t="str">
            <v>Jo Rooney</v>
          </cell>
          <cell r="AD425"/>
          <cell r="AF425"/>
          <cell r="AH425">
            <v>42230</v>
          </cell>
          <cell r="AI425">
            <v>42230</v>
          </cell>
          <cell r="AJ425">
            <v>42243</v>
          </cell>
          <cell r="AK425">
            <v>42257</v>
          </cell>
          <cell r="AM425">
            <v>42257</v>
          </cell>
          <cell r="AN425" t="str">
            <v>Pre-Sanction - 08/09/15</v>
          </cell>
          <cell r="AO425">
            <v>42347</v>
          </cell>
          <cell r="AP425">
            <v>33375</v>
          </cell>
          <cell r="AR425"/>
          <cell r="AS425" t="str">
            <v>SENT</v>
          </cell>
          <cell r="AT425">
            <v>42255</v>
          </cell>
          <cell r="AU425">
            <v>42271</v>
          </cell>
          <cell r="AV425">
            <v>42285</v>
          </cell>
          <cell r="AW425">
            <v>42285</v>
          </cell>
          <cell r="AX425">
            <v>42285</v>
          </cell>
          <cell r="AY425">
            <v>42285</v>
          </cell>
          <cell r="AZ425"/>
          <cell r="BA425">
            <v>42285</v>
          </cell>
          <cell r="BB425" t="str">
            <v>6-8 months</v>
          </cell>
          <cell r="BC425" t="str">
            <v>SENT</v>
          </cell>
          <cell r="BD425">
            <v>42285</v>
          </cell>
          <cell r="BE425" t="b">
            <v>0</v>
          </cell>
          <cell r="BF425">
            <v>3</v>
          </cell>
          <cell r="BG425">
            <v>42278</v>
          </cell>
          <cell r="BJ425">
            <v>42552</v>
          </cell>
          <cell r="BK425">
            <v>42544</v>
          </cell>
          <cell r="BL425">
            <v>42572</v>
          </cell>
          <cell r="BM425" t="str">
            <v>CLSD</v>
          </cell>
          <cell r="BN425">
            <v>42577</v>
          </cell>
          <cell r="BO425" t="str">
            <v>04.08.16: CM  No lesson learnt required and confirmed by DD. CM and Cf to confirm all doc ready for audit.
26.07.16 ECF and CCN back and approved. Jo will be chasing DD on the lessons learnt and then can close this down
12/07/16: CM DD has sent over a rev</v>
          </cell>
          <cell r="BQ425"/>
          <cell r="BS425"/>
          <cell r="BU425"/>
          <cell r="BW425"/>
          <cell r="BX425" t="str">
            <v>Low</v>
          </cell>
          <cell r="BZ425"/>
          <cell r="CA425"/>
          <cell r="CB425"/>
          <cell r="CC425"/>
          <cell r="CD425"/>
          <cell r="CE425"/>
          <cell r="CF425"/>
          <cell r="CG425" t="b">
            <v>0</v>
          </cell>
          <cell r="CH425"/>
          <cell r="CJ425" t="b">
            <v>0</v>
          </cell>
          <cell r="CK425" t="b">
            <v>0</v>
          </cell>
          <cell r="CL425" t="b">
            <v>0</v>
          </cell>
          <cell r="CM425"/>
          <cell r="CO425"/>
          <cell r="CP425"/>
          <cell r="CQ425" t="b">
            <v>0</v>
          </cell>
          <cell r="CR425" t="b">
            <v>0</v>
          </cell>
          <cell r="CS425"/>
          <cell r="CT425"/>
          <cell r="CU425"/>
          <cell r="CV425"/>
          <cell r="CW425"/>
          <cell r="CX425" t="b">
            <v>0</v>
          </cell>
          <cell r="CY425" t="b">
            <v>0</v>
          </cell>
          <cell r="CZ425" t="b">
            <v>0</v>
          </cell>
          <cell r="DA425" t="b">
            <v>0</v>
          </cell>
          <cell r="DB425"/>
          <cell r="DC425"/>
          <cell r="DD425"/>
          <cell r="DE425" t="b">
            <v>0</v>
          </cell>
          <cell r="DF425" t="b">
            <v>0</v>
          </cell>
        </row>
        <row r="426">
          <cell r="A426" t="str">
            <v>COR3757</v>
          </cell>
          <cell r="B426" t="str">
            <v>Nominations and Renominations Data issues</v>
          </cell>
          <cell r="C426" t="str">
            <v>99. Change Cancelled</v>
          </cell>
          <cell r="D426">
            <v>42506</v>
          </cell>
          <cell r="E426" t="str">
            <v>CO-RCVD 22/07/2015
EQ-PNDG 22/07/2015
EQ-PROD 04/08/2015
EQ-SENT 02/09/2015
BE-RCVD 16/09/2015
BE-PNDG 16/09/2015
BE-PROD 16/09/2015
BE-SENT 22/10/2015
CA-RCVD 18/11/2015
SN-PNDG 19/11/2015
SN-PROD 25/11/2015
PD-HOLD 20/01/2016
SN-CLSD - 16/05/2016</v>
          </cell>
          <cell r="F426" t="str">
            <v>It has been reported by ENTSOG that there is Nomination and Renomination data missing for various locations/periods on PDWS. On further investigation by MIPI Apps Support and Gemini Apps Support, it was discovered that this data is not sent to MIPI as the</v>
          </cell>
          <cell r="G426" t="b">
            <v>0</v>
          </cell>
          <cell r="H426" t="str">
            <v>XRN3801</v>
          </cell>
          <cell r="I426">
            <v>42201</v>
          </cell>
          <cell r="J426">
            <v>42221</v>
          </cell>
          <cell r="L426" t="b">
            <v>1</v>
          </cell>
          <cell r="M426" t="str">
            <v>TNO</v>
          </cell>
          <cell r="N426" t="str">
            <v>NGT</v>
          </cell>
          <cell r="O426" t="str">
            <v>Beverley Viney</v>
          </cell>
          <cell r="P426" t="str">
            <v>Beverley Viney</v>
          </cell>
          <cell r="Q426" t="str">
            <v>Pre-Sanction 01/09/15
ICAF - 22/07/15
Pre-Sanction - 20/10/15</v>
          </cell>
          <cell r="R426" t="str">
            <v>Jessica  Harris</v>
          </cell>
          <cell r="S426" t="str">
            <v>Jessica Harris</v>
          </cell>
          <cell r="T426" t="str">
            <v>CO</v>
          </cell>
          <cell r="U426" t="str">
            <v>CLOSED</v>
          </cell>
          <cell r="V426" t="b">
            <v>1</v>
          </cell>
          <cell r="W426">
            <v>42506</v>
          </cell>
          <cell r="X426" t="str">
            <v>Sue Broadbent</v>
          </cell>
          <cell r="Y426">
            <v>42243</v>
          </cell>
          <cell r="Z426">
            <v>42249</v>
          </cell>
          <cell r="AB426">
            <v>42249</v>
          </cell>
          <cell r="AC426">
            <v>0</v>
          </cell>
          <cell r="AD426" t="str">
            <v>3 Months</v>
          </cell>
          <cell r="AE426">
            <v>42310</v>
          </cell>
          <cell r="AF426" t="str">
            <v>SENT</v>
          </cell>
          <cell r="AG426">
            <v>42249</v>
          </cell>
          <cell r="AH426">
            <v>42263</v>
          </cell>
          <cell r="AI426">
            <v>42276</v>
          </cell>
          <cell r="AJ426">
            <v>42289</v>
          </cell>
          <cell r="AK426">
            <v>42299</v>
          </cell>
          <cell r="AM426">
            <v>42299</v>
          </cell>
          <cell r="AN426" t="str">
            <v>Pre Sanction</v>
          </cell>
          <cell r="AO426">
            <v>42391</v>
          </cell>
          <cell r="AP426">
            <v>15500</v>
          </cell>
          <cell r="AR426"/>
          <cell r="AS426" t="str">
            <v>SENT</v>
          </cell>
          <cell r="AT426">
            <v>42299</v>
          </cell>
          <cell r="AU426">
            <v>42327</v>
          </cell>
          <cell r="AV426">
            <v>42340</v>
          </cell>
          <cell r="AW426">
            <v>42333</v>
          </cell>
          <cell r="AX426">
            <v>42400</v>
          </cell>
          <cell r="AZ426"/>
          <cell r="BB426"/>
          <cell r="BC426" t="str">
            <v>CLSD</v>
          </cell>
          <cell r="BD426">
            <v>42506</v>
          </cell>
          <cell r="BE426" t="b">
            <v>0</v>
          </cell>
          <cell r="BF426">
            <v>5</v>
          </cell>
          <cell r="BM426"/>
          <cell r="BO426" t="str">
            <v xml:space="preserve">16/05/16: CM Closed due to customer cancellation from Beverly Viney - the work is no longer required.
See email finling for further info.
21.03.16: Cm planning meeting JH not sure how long this will be on hold as this is with Nat Grid
20/01/16 : PCC form </v>
          </cell>
          <cell r="BQ426"/>
          <cell r="BS426"/>
          <cell r="BU426"/>
          <cell r="BW426"/>
          <cell r="BX426" t="str">
            <v>Low</v>
          </cell>
          <cell r="BZ426"/>
          <cell r="CA426"/>
          <cell r="CB426"/>
          <cell r="CC426"/>
          <cell r="CD426"/>
          <cell r="CE426"/>
          <cell r="CF426"/>
          <cell r="CG426" t="b">
            <v>0</v>
          </cell>
          <cell r="CH426"/>
          <cell r="CJ426" t="b">
            <v>0</v>
          </cell>
          <cell r="CK426" t="b">
            <v>0</v>
          </cell>
          <cell r="CL426" t="b">
            <v>0</v>
          </cell>
          <cell r="CM426"/>
          <cell r="CO426"/>
          <cell r="CP426"/>
          <cell r="CQ426" t="b">
            <v>0</v>
          </cell>
          <cell r="CR426" t="b">
            <v>0</v>
          </cell>
          <cell r="CS426"/>
          <cell r="CT426"/>
          <cell r="CU426"/>
          <cell r="CV426"/>
          <cell r="CW426"/>
          <cell r="CX426" t="b">
            <v>0</v>
          </cell>
          <cell r="CY426" t="b">
            <v>0</v>
          </cell>
          <cell r="CZ426" t="b">
            <v>0</v>
          </cell>
          <cell r="DA426" t="b">
            <v>0</v>
          </cell>
          <cell r="DB426"/>
          <cell r="DC426"/>
          <cell r="DD426"/>
          <cell r="DE426" t="b">
            <v>0</v>
          </cell>
          <cell r="DF426" t="b">
            <v>0</v>
          </cell>
        </row>
        <row r="427">
          <cell r="A427" t="str">
            <v>COR3766</v>
          </cell>
          <cell r="B427" t="str">
            <v>iGMS File Flows
(Redirection of Files to new IX Service)</v>
          </cell>
          <cell r="C427" t="str">
            <v>100. Change Completed</v>
          </cell>
          <cell r="D427">
            <v>42576</v>
          </cell>
          <cell r="E427" t="str">
            <v>CO-RCVD 05/08/15
EQ-PROD 19/08/15
EQ-SENT 01/09/15
BE-RCVD 11/09/15
BE-PNDG 11/09/15
BE-PROD 11/09/15
BE-PROD 22/09/15
BE-SENT 06/10/15
BE-RCVD 03/12/15
SN-PNDG 03/12/15
SN-PROD 14/12/15
SN-SENT 18/12/15
PD-PROD 18/12/15
PD-SENT 22/07/16
PD-CLSD 25/07/16</v>
          </cell>
          <cell r="F427" t="str">
            <v>Xoserve will be decommissioning the XFTM application and hardware which is currently being used to send Xoserve and National Grid files. From a Xoserve perspective, Unique Sites files incoming and outgoing need redirection. National Grid also uses this se</v>
          </cell>
          <cell r="G427" t="b">
            <v>0</v>
          </cell>
          <cell r="H427" t="str">
            <v>COR3143
COR3447</v>
          </cell>
          <cell r="I427">
            <v>42209</v>
          </cell>
          <cell r="J427">
            <v>42235</v>
          </cell>
          <cell r="K427">
            <v>42209</v>
          </cell>
          <cell r="L427" t="b">
            <v>0</v>
          </cell>
          <cell r="M427" t="str">
            <v>TNO</v>
          </cell>
          <cell r="N427"/>
          <cell r="O427" t="str">
            <v>Beverley Viney</v>
          </cell>
          <cell r="P427" t="str">
            <v>Beverley Viney</v>
          </cell>
          <cell r="Q427" t="str">
            <v>ICAF - CO 05/08/2015
Pre-Sanction - EQR 01/09/2015
Pre-Sanction- BER 06/10/15</v>
          </cell>
          <cell r="R427" t="str">
            <v>Mark Pollard</v>
          </cell>
          <cell r="S427" t="str">
            <v>Helen Pardoe</v>
          </cell>
          <cell r="T427" t="str">
            <v>CO</v>
          </cell>
          <cell r="U427" t="str">
            <v>COMPLETE</v>
          </cell>
          <cell r="V427" t="b">
            <v>1</v>
          </cell>
          <cell r="W427">
            <v>42576</v>
          </cell>
          <cell r="X427" t="str">
            <v>Mark Pollard</v>
          </cell>
          <cell r="Y427">
            <v>42235</v>
          </cell>
          <cell r="Z427">
            <v>42257</v>
          </cell>
          <cell r="AB427">
            <v>42248</v>
          </cell>
          <cell r="AC427">
            <v>0</v>
          </cell>
          <cell r="AD427" t="str">
            <v>3 months</v>
          </cell>
          <cell r="AE427">
            <v>42309</v>
          </cell>
          <cell r="AF427" t="str">
            <v>SENT</v>
          </cell>
          <cell r="AG427">
            <v>42248</v>
          </cell>
          <cell r="AH427">
            <v>42257</v>
          </cell>
          <cell r="AI427">
            <v>42271</v>
          </cell>
          <cell r="AJ427">
            <v>42269</v>
          </cell>
          <cell r="AK427">
            <v>42284</v>
          </cell>
          <cell r="AM427">
            <v>42283</v>
          </cell>
          <cell r="AN427" t="str">
            <v>Pre Sanction Review Meeting 06/10/15</v>
          </cell>
          <cell r="AO427">
            <v>42344</v>
          </cell>
          <cell r="AP427">
            <v>30500</v>
          </cell>
          <cell r="AR427"/>
          <cell r="AS427" t="str">
            <v>RCVD</v>
          </cell>
          <cell r="AT427">
            <v>42341</v>
          </cell>
          <cell r="AU427">
            <v>42341</v>
          </cell>
          <cell r="AV427">
            <v>42355</v>
          </cell>
          <cell r="AW427">
            <v>42353</v>
          </cell>
          <cell r="AX427">
            <v>42356</v>
          </cell>
          <cell r="AY427">
            <v>42356</v>
          </cell>
          <cell r="AZ427"/>
          <cell r="BA427">
            <v>42356</v>
          </cell>
          <cell r="BB427" t="str">
            <v>3 months</v>
          </cell>
          <cell r="BC427" t="str">
            <v>SENT</v>
          </cell>
          <cell r="BD427">
            <v>42356</v>
          </cell>
          <cell r="BE427" t="b">
            <v>0</v>
          </cell>
          <cell r="BF427">
            <v>5</v>
          </cell>
          <cell r="BG427">
            <v>42352</v>
          </cell>
          <cell r="BH427">
            <v>42460</v>
          </cell>
          <cell r="BI427">
            <v>42460</v>
          </cell>
          <cell r="BJ427">
            <v>42559</v>
          </cell>
          <cell r="BK427">
            <v>42573</v>
          </cell>
          <cell r="BL427">
            <v>42601</v>
          </cell>
          <cell r="BM427" t="str">
            <v>CLSD</v>
          </cell>
          <cell r="BN427">
            <v>42576</v>
          </cell>
          <cell r="BO427" t="str">
            <v xml:space="preserve">15/08/16 : Cm has now the implementation plan from Sally- Ann Flynn.
25/07/16: Cm CCN back from the networks approved - CM will forward onto the project teams.. CM to collate all of the documents now.
22/07/16: CM sent the CCN today and amended the title </v>
          </cell>
          <cell r="BQ427"/>
          <cell r="BS427"/>
          <cell r="BU427"/>
          <cell r="BW427"/>
          <cell r="BX427" t="str">
            <v>Low</v>
          </cell>
          <cell r="BZ427"/>
          <cell r="CA427"/>
          <cell r="CB427"/>
          <cell r="CC427"/>
          <cell r="CD427"/>
          <cell r="CE427"/>
          <cell r="CF427"/>
          <cell r="CG427" t="b">
            <v>0</v>
          </cell>
          <cell r="CH427"/>
          <cell r="CJ427" t="b">
            <v>0</v>
          </cell>
          <cell r="CK427" t="b">
            <v>0</v>
          </cell>
          <cell r="CL427" t="b">
            <v>0</v>
          </cell>
          <cell r="CM427"/>
          <cell r="CO427"/>
          <cell r="CP427"/>
          <cell r="CQ427" t="b">
            <v>0</v>
          </cell>
          <cell r="CR427" t="b">
            <v>0</v>
          </cell>
          <cell r="CS427"/>
          <cell r="CT427"/>
          <cell r="CU427"/>
          <cell r="CV427"/>
          <cell r="CW427"/>
          <cell r="CX427" t="b">
            <v>0</v>
          </cell>
          <cell r="CY427" t="b">
            <v>0</v>
          </cell>
          <cell r="CZ427" t="b">
            <v>0</v>
          </cell>
          <cell r="DA427" t="b">
            <v>0</v>
          </cell>
          <cell r="DB427"/>
          <cell r="DC427"/>
          <cell r="DD427"/>
          <cell r="DE427" t="b">
            <v>0</v>
          </cell>
          <cell r="DF427" t="b">
            <v>0</v>
          </cell>
        </row>
        <row r="428">
          <cell r="A428" t="str">
            <v>COR2236</v>
          </cell>
          <cell r="B428" t="str">
            <v>Options &amp; Feasibility of File Transfer Mechanisms for DN/Xoserve &amp; DN/UKT file transfers (CURRENTLY ON HOLD)</v>
          </cell>
          <cell r="C428" t="str">
            <v>99. Change Cancelled</v>
          </cell>
          <cell r="D428">
            <v>42290</v>
          </cell>
          <cell r="E428" t="str">
            <v>CO RCVD 16/02/2011
EQ PNDG 23/02/2011
EQ PROD 15/03/2011
EQ SENT 15/04/2011
BE RCVD 18/04/2011
BE PNDG 18/04/2011
BE PROD 18/04/2011
EQ SENT 15/04/2011
BE PROD 18/04/2011
CO CLSD 13/10/2015</v>
          </cell>
          <cell r="F428" t="str">
            <v>Due to changes being made by Xoserve &amp; NG, analysis is required to consider whether file transfer mechanisms that are currently sent via BFTS, or new ones that are required due to the SOMSA / SC2004 project, could utilise the new Xoserve Globalscape funct</v>
          </cell>
          <cell r="G428" t="b">
            <v>1</v>
          </cell>
          <cell r="H428"/>
          <cell r="I428">
            <v>40604</v>
          </cell>
          <cell r="J428">
            <v>40617</v>
          </cell>
          <cell r="L428" t="b">
            <v>0</v>
          </cell>
          <cell r="M428" t="str">
            <v>ADN</v>
          </cell>
          <cell r="N428"/>
          <cell r="O428" t="str">
            <v>Steven Edwards</v>
          </cell>
          <cell r="P428" t="str">
            <v>Pat Bradford</v>
          </cell>
          <cell r="Q428" t="str">
            <v>Workload Meeting 23/02/11</v>
          </cell>
          <cell r="R428" t="str">
            <v>Iain Collin / IS Ops</v>
          </cell>
          <cell r="S428" t="str">
            <v>Chris Fears</v>
          </cell>
          <cell r="T428" t="str">
            <v>CO</v>
          </cell>
          <cell r="U428" t="str">
            <v>CLOSED</v>
          </cell>
          <cell r="V428" t="b">
            <v>1</v>
          </cell>
          <cell r="W428">
            <v>42290</v>
          </cell>
          <cell r="X428"/>
          <cell r="Y428">
            <v>40617</v>
          </cell>
          <cell r="Z428">
            <v>40648</v>
          </cell>
          <cell r="AA428">
            <v>40648</v>
          </cell>
          <cell r="AB428">
            <v>40648</v>
          </cell>
          <cell r="AC428">
            <v>0</v>
          </cell>
          <cell r="AD428" t="str">
            <v>19 weeks</v>
          </cell>
          <cell r="AE428">
            <v>40739</v>
          </cell>
          <cell r="AF428" t="str">
            <v>SENT</v>
          </cell>
          <cell r="AG428">
            <v>40648</v>
          </cell>
          <cell r="AH428">
            <v>40651</v>
          </cell>
          <cell r="AI428">
            <v>40669</v>
          </cell>
          <cell r="AJ428">
            <v>40669</v>
          </cell>
          <cell r="AN428"/>
          <cell r="AR428"/>
          <cell r="AS428" t="str">
            <v>PROD</v>
          </cell>
          <cell r="AT428">
            <v>40651</v>
          </cell>
          <cell r="AZ428"/>
          <cell r="BB428"/>
          <cell r="BC428"/>
          <cell r="BE428" t="b">
            <v>0</v>
          </cell>
          <cell r="BF428">
            <v>5</v>
          </cell>
          <cell r="BM428"/>
          <cell r="BO428" t="str">
            <v xml:space="preserve">16/10/15 EC: Update following Portfolio Plan Meeting, 15/10/15 - Closed down per email from CM and JR. Remove DJ from PM.
13/10/15 CM: Email from Jane Rocky confirming closure. Email from Denis Regan received back in March 2015 - In terms of the need to </v>
          </cell>
          <cell r="BQ428"/>
          <cell r="BS428"/>
          <cell r="BU428"/>
          <cell r="BW428"/>
          <cell r="BX428"/>
          <cell r="BZ428"/>
          <cell r="CA428"/>
          <cell r="CB428"/>
          <cell r="CC428"/>
          <cell r="CD428"/>
          <cell r="CE428"/>
          <cell r="CF428"/>
          <cell r="CG428" t="b">
            <v>0</v>
          </cell>
          <cell r="CH428"/>
          <cell r="CJ428" t="b">
            <v>0</v>
          </cell>
          <cell r="CK428" t="b">
            <v>0</v>
          </cell>
          <cell r="CL428" t="b">
            <v>0</v>
          </cell>
          <cell r="CM428"/>
          <cell r="CO428"/>
          <cell r="CP428"/>
          <cell r="CQ428" t="b">
            <v>0</v>
          </cell>
          <cell r="CR428" t="b">
            <v>0</v>
          </cell>
          <cell r="CS428"/>
          <cell r="CT428"/>
          <cell r="CU428"/>
          <cell r="CV428"/>
          <cell r="CW428"/>
          <cell r="CX428" t="b">
            <v>0</v>
          </cell>
          <cell r="CY428" t="b">
            <v>0</v>
          </cell>
          <cell r="CZ428" t="b">
            <v>0</v>
          </cell>
          <cell r="DA428" t="b">
            <v>0</v>
          </cell>
          <cell r="DB428"/>
          <cell r="DC428"/>
          <cell r="DD428"/>
          <cell r="DE428" t="b">
            <v>0</v>
          </cell>
          <cell r="DF428" t="b">
            <v>0</v>
          </cell>
        </row>
        <row r="429">
          <cell r="A429" t="str">
            <v>COR2700</v>
          </cell>
          <cell r="B429" t="str">
            <v>Clarity Release 13</v>
          </cell>
          <cell r="C429" t="str">
            <v>99. Change Cancelled</v>
          </cell>
          <cell r="D429">
            <v>41501</v>
          </cell>
          <cell r="E429" t="str">
            <v>CO RCVD 25/07/2012
CO CLSD 15/08/2013</v>
          </cell>
          <cell r="F429" t="str">
            <v xml:space="preserve">Upgrade existing Clarity package to Version 13. </v>
          </cell>
          <cell r="G429" t="b">
            <v>0</v>
          </cell>
          <cell r="H429"/>
          <cell r="I429">
            <v>41115</v>
          </cell>
          <cell r="J429">
            <v>41129</v>
          </cell>
          <cell r="L429" t="b">
            <v>0</v>
          </cell>
          <cell r="M429"/>
          <cell r="N429"/>
          <cell r="O429"/>
          <cell r="P429" t="str">
            <v>Max Pemberton</v>
          </cell>
          <cell r="Q429" t="str">
            <v xml:space="preserve">Ian Wilson </v>
          </cell>
          <cell r="R429" t="str">
            <v>Ian Wilson</v>
          </cell>
          <cell r="S429" t="str">
            <v>Chantal Burgess</v>
          </cell>
          <cell r="T429" t="str">
            <v>CR (internal)</v>
          </cell>
          <cell r="U429" t="str">
            <v>CLOSED</v>
          </cell>
          <cell r="V429" t="b">
            <v>0</v>
          </cell>
          <cell r="W429">
            <v>41501</v>
          </cell>
          <cell r="X429" t="str">
            <v>Max Pemberton</v>
          </cell>
          <cell r="AD429"/>
          <cell r="AF429"/>
          <cell r="AN429"/>
          <cell r="AR429"/>
          <cell r="AS429"/>
          <cell r="AZ429"/>
          <cell r="BB429"/>
          <cell r="BC429"/>
          <cell r="BE429" t="b">
            <v>0</v>
          </cell>
          <cell r="BF429">
            <v>6</v>
          </cell>
          <cell r="BM429"/>
          <cell r="BO429" t="str">
            <v>14/08/13 KB - Closure authorised by Ian Wilson.  
25/07/13 KB - This will transfer to Chatal Burgess as per e-mails (in folder), however COR2700 will close down and a new CO raised when we are at the stage for starting enhancements.  Max to submit closedo</v>
          </cell>
          <cell r="BQ429"/>
          <cell r="BS429"/>
          <cell r="BU429"/>
          <cell r="BW429"/>
          <cell r="BX429"/>
          <cell r="BZ429"/>
          <cell r="CA429"/>
          <cell r="CB429"/>
          <cell r="CC429"/>
          <cell r="CD429"/>
          <cell r="CE429"/>
          <cell r="CF429"/>
          <cell r="CG429" t="b">
            <v>0</v>
          </cell>
          <cell r="CH429"/>
          <cell r="CJ429" t="b">
            <v>0</v>
          </cell>
          <cell r="CK429" t="b">
            <v>0</v>
          </cell>
          <cell r="CL429" t="b">
            <v>0</v>
          </cell>
          <cell r="CM429"/>
          <cell r="CO429"/>
          <cell r="CP429"/>
          <cell r="CQ429" t="b">
            <v>0</v>
          </cell>
          <cell r="CR429" t="b">
            <v>0</v>
          </cell>
          <cell r="CS429"/>
          <cell r="CT429"/>
          <cell r="CU429"/>
          <cell r="CV429"/>
          <cell r="CW429"/>
          <cell r="CX429" t="b">
            <v>0</v>
          </cell>
          <cell r="CY429" t="b">
            <v>0</v>
          </cell>
          <cell r="CZ429" t="b">
            <v>0</v>
          </cell>
          <cell r="DA429" t="b">
            <v>0</v>
          </cell>
          <cell r="DB429"/>
          <cell r="DC429"/>
          <cell r="DD429"/>
          <cell r="DE429" t="b">
            <v>0</v>
          </cell>
          <cell r="DF429" t="b">
            <v>0</v>
          </cell>
        </row>
        <row r="430">
          <cell r="A430" t="str">
            <v>COR2701</v>
          </cell>
          <cell r="B430" t="str">
            <v>SGN Monthly DVD Market Sector Code Report.</v>
          </cell>
          <cell r="C430" t="str">
            <v>99. Change Cancelled</v>
          </cell>
          <cell r="D430">
            <v>41632</v>
          </cell>
          <cell r="E430" t="str">
            <v>CO RCVD 20/07/2012,EQ SENT 06/08/2012,BE PROD 14/08/2012,SN SENT 30/08/2012,BE PROD 14/08/2012,BE SENT 29/08/2012,,BE SENT 29/08/2012,CA RCVD 30/08/2012,SN PROD 30/08/2012,SN SENT 06/09/2012,PD PROD 06/09/2012,PD CLSD 24/12/2013</v>
          </cell>
          <cell r="F430" t="str">
            <v>SGN require additional fields to be added to the monthly market sector code report provided on a DVD</v>
          </cell>
          <cell r="G430" t="b">
            <v>0</v>
          </cell>
          <cell r="H430"/>
          <cell r="I430">
            <v>41110</v>
          </cell>
          <cell r="J430">
            <v>41127</v>
          </cell>
          <cell r="L430" t="b">
            <v>0</v>
          </cell>
          <cell r="M430" t="str">
            <v>NNW</v>
          </cell>
          <cell r="N430" t="str">
            <v>SGN</v>
          </cell>
          <cell r="O430" t="str">
            <v>Joel Martin</v>
          </cell>
          <cell r="P430" t="str">
            <v>Joel Martin</v>
          </cell>
          <cell r="Q430" t="str">
            <v>Workload Meeting 25/07/12</v>
          </cell>
          <cell r="R430"/>
          <cell r="S430" t="str">
            <v>Lorraine Cave</v>
          </cell>
          <cell r="T430" t="str">
            <v>CO</v>
          </cell>
          <cell r="U430" t="str">
            <v>CLOSED</v>
          </cell>
          <cell r="V430" t="b">
            <v>1</v>
          </cell>
          <cell r="X430"/>
          <cell r="Y430">
            <v>41127</v>
          </cell>
          <cell r="Z430">
            <v>41127</v>
          </cell>
          <cell r="AB430">
            <v>41127</v>
          </cell>
          <cell r="AD430"/>
          <cell r="AE430">
            <v>41218</v>
          </cell>
          <cell r="AF430" t="str">
            <v>SENT</v>
          </cell>
          <cell r="AG430">
            <v>41127</v>
          </cell>
          <cell r="AH430">
            <v>41135</v>
          </cell>
          <cell r="AI430">
            <v>41150</v>
          </cell>
          <cell r="AJ430">
            <v>41138</v>
          </cell>
          <cell r="AK430">
            <v>41157</v>
          </cell>
          <cell r="AM430">
            <v>41150</v>
          </cell>
          <cell r="AN430" t="str">
            <v>Pre Sanc 28/08/12</v>
          </cell>
          <cell r="AR430"/>
          <cell r="AS430" t="str">
            <v>SENT</v>
          </cell>
          <cell r="AT430">
            <v>41150</v>
          </cell>
          <cell r="AU430">
            <v>41151</v>
          </cell>
          <cell r="AV430">
            <v>41165</v>
          </cell>
          <cell r="AW430">
            <v>41158</v>
          </cell>
          <cell r="AX430">
            <v>41172</v>
          </cell>
          <cell r="AZ430"/>
          <cell r="BA430">
            <v>41158</v>
          </cell>
          <cell r="BB430"/>
          <cell r="BC430" t="str">
            <v>SENT</v>
          </cell>
          <cell r="BD430">
            <v>41158</v>
          </cell>
          <cell r="BE430" t="b">
            <v>0</v>
          </cell>
          <cell r="BF430">
            <v>5</v>
          </cell>
          <cell r="BM430" t="str">
            <v>CLSD</v>
          </cell>
          <cell r="BN430">
            <v>41632</v>
          </cell>
          <cell r="BO430" t="str">
            <v>10/09/12 KB - Transferred from DT to LC due to change in roles.                                                                                            13/08/12 KB - BEIR due date set to 29/08/12 to account for bank holiday, date BEO received set at 14</v>
          </cell>
          <cell r="BQ430"/>
          <cell r="BS430"/>
          <cell r="BU430"/>
          <cell r="BW430"/>
          <cell r="BX430"/>
          <cell r="BZ430"/>
          <cell r="CA430"/>
          <cell r="CB430"/>
          <cell r="CC430"/>
          <cell r="CD430"/>
          <cell r="CE430"/>
          <cell r="CF430"/>
          <cell r="CG430" t="b">
            <v>0</v>
          </cell>
          <cell r="CH430"/>
          <cell r="CJ430" t="b">
            <v>0</v>
          </cell>
          <cell r="CK430" t="b">
            <v>0</v>
          </cell>
          <cell r="CL430" t="b">
            <v>0</v>
          </cell>
          <cell r="CM430"/>
          <cell r="CO430"/>
          <cell r="CP430"/>
          <cell r="CQ430" t="b">
            <v>0</v>
          </cell>
          <cell r="CR430" t="b">
            <v>0</v>
          </cell>
          <cell r="CS430"/>
          <cell r="CT430"/>
          <cell r="CU430"/>
          <cell r="CV430"/>
          <cell r="CW430"/>
          <cell r="CX430" t="b">
            <v>0</v>
          </cell>
          <cell r="CY430" t="b">
            <v>0</v>
          </cell>
          <cell r="CZ430" t="b">
            <v>0</v>
          </cell>
          <cell r="DA430" t="b">
            <v>0</v>
          </cell>
          <cell r="DB430"/>
          <cell r="DC430"/>
          <cell r="DD430"/>
          <cell r="DE430" t="b">
            <v>0</v>
          </cell>
          <cell r="DF430" t="b">
            <v>0</v>
          </cell>
        </row>
        <row r="431">
          <cell r="A431" t="str">
            <v>COR3092</v>
          </cell>
          <cell r="B431" t="str">
            <v>SGN Additional DDS Data Refresh (2013)</v>
          </cell>
          <cell r="C431" t="str">
            <v>99. Change Cancelled</v>
          </cell>
          <cell r="D431">
            <v>41543</v>
          </cell>
          <cell r="E431" t="str">
            <v>CO RCVD 14/06/2013
EQ PROD 27/06/2013
EQ-SENT 24/09/2013
BE-PROD 26/09/2013
BE-CLSD 26/09/2013</v>
          </cell>
          <cell r="F431" t="str">
            <v>SGN require an additional DDS DATA refresh extract for both the Scotland and Southern Gas Networks’ meter points.
The extract should contain the same data fields issued on the annual DDS re-fresh extract, however should only relate to the mprns detailed o</v>
          </cell>
          <cell r="G431" t="b">
            <v>0</v>
          </cell>
          <cell r="H431"/>
          <cell r="I431">
            <v>41439</v>
          </cell>
          <cell r="J431">
            <v>41452</v>
          </cell>
          <cell r="L431" t="b">
            <v>0</v>
          </cell>
          <cell r="M431" t="str">
            <v>NNW</v>
          </cell>
          <cell r="N431" t="str">
            <v>SGN</v>
          </cell>
          <cell r="O431" t="str">
            <v>Joel Martin</v>
          </cell>
          <cell r="P431" t="str">
            <v>Joel Martin</v>
          </cell>
          <cell r="Q431" t="str">
            <v>In lieu of a Workload meeting, discussed with LC and allocated.</v>
          </cell>
          <cell r="R431"/>
          <cell r="S431" t="str">
            <v>Andy Simpson</v>
          </cell>
          <cell r="T431" t="str">
            <v>CO</v>
          </cell>
          <cell r="U431" t="str">
            <v>CLOSED</v>
          </cell>
          <cell r="V431" t="b">
            <v>1</v>
          </cell>
          <cell r="X431" t="str">
            <v>Tom Lineham</v>
          </cell>
          <cell r="Y431">
            <v>41452</v>
          </cell>
          <cell r="AA431">
            <v>41541</v>
          </cell>
          <cell r="AB431">
            <v>41541</v>
          </cell>
          <cell r="AC431">
            <v>0</v>
          </cell>
          <cell r="AD431"/>
          <cell r="AF431" t="str">
            <v>SENT</v>
          </cell>
          <cell r="AG431">
            <v>41541</v>
          </cell>
          <cell r="AH431">
            <v>41543</v>
          </cell>
          <cell r="AI431">
            <v>41557</v>
          </cell>
          <cell r="AN431"/>
          <cell r="AR431"/>
          <cell r="AS431" t="str">
            <v>CLSD</v>
          </cell>
          <cell r="AT431">
            <v>41543</v>
          </cell>
          <cell r="AZ431"/>
          <cell r="BB431"/>
          <cell r="BC431"/>
          <cell r="BE431" t="b">
            <v>0</v>
          </cell>
          <cell r="BF431">
            <v>5</v>
          </cell>
          <cell r="BM431"/>
          <cell r="BO431" t="str">
            <v xml:space="preserve">26/09/13 KB - Note received from Joel Martin authorising closure of COR3092 as the work will be carried out by internal SGN resource.  
19/09/13 KB - BA changed from Debi to Tom Lineham per email from Debi.
12/09/13 KB - This has now transferred to Andy </v>
          </cell>
          <cell r="BQ431"/>
          <cell r="BS431"/>
          <cell r="BU431"/>
          <cell r="BW431"/>
          <cell r="BX431"/>
          <cell r="BZ431"/>
          <cell r="CA431"/>
          <cell r="CB431"/>
          <cell r="CC431"/>
          <cell r="CD431"/>
          <cell r="CE431"/>
          <cell r="CF431"/>
          <cell r="CG431" t="b">
            <v>0</v>
          </cell>
          <cell r="CH431"/>
          <cell r="CJ431" t="b">
            <v>0</v>
          </cell>
          <cell r="CK431" t="b">
            <v>0</v>
          </cell>
          <cell r="CL431" t="b">
            <v>0</v>
          </cell>
          <cell r="CM431"/>
          <cell r="CO431"/>
          <cell r="CP431"/>
          <cell r="CQ431" t="b">
            <v>0</v>
          </cell>
          <cell r="CR431" t="b">
            <v>0</v>
          </cell>
          <cell r="CS431"/>
          <cell r="CT431"/>
          <cell r="CU431"/>
          <cell r="CV431"/>
          <cell r="CW431"/>
          <cell r="CX431" t="b">
            <v>0</v>
          </cell>
          <cell r="CY431" t="b">
            <v>0</v>
          </cell>
          <cell r="CZ431" t="b">
            <v>0</v>
          </cell>
          <cell r="DA431" t="b">
            <v>0</v>
          </cell>
          <cell r="DB431"/>
          <cell r="DC431"/>
          <cell r="DD431"/>
          <cell r="DE431" t="b">
            <v>0</v>
          </cell>
          <cell r="DF431" t="b">
            <v>0</v>
          </cell>
        </row>
        <row r="432">
          <cell r="A432" t="str">
            <v>COR2958</v>
          </cell>
          <cell r="B432" t="str">
            <v>Shipper Information Service Decommissioning</v>
          </cell>
          <cell r="C432" t="str">
            <v>99. Change Cancelled</v>
          </cell>
          <cell r="D432">
            <v>41478</v>
          </cell>
          <cell r="E432" t="str">
            <v>CO RCVD 11/03/2013
EQ PROD 25/03/2013
EQ-SENT 08/04/2013
BE RCVD 12/04/2013
BE-PROD 26/04/2013
BE SENT 02/05/2013
BE CLSD 23/07/2013</v>
          </cell>
          <cell r="F432" t="str">
            <v>Decommissioning the SIS Applications as soon as possible is required to remove customer dependency on a legacy system and re-direct them to fully-supported alternatives.</v>
          </cell>
          <cell r="G432" t="b">
            <v>1</v>
          </cell>
          <cell r="H432"/>
          <cell r="I432">
            <v>41344</v>
          </cell>
          <cell r="J432">
            <v>41358</v>
          </cell>
          <cell r="K432">
            <v>41355</v>
          </cell>
          <cell r="L432" t="b">
            <v>0</v>
          </cell>
          <cell r="M432" t="str">
            <v>NGT</v>
          </cell>
          <cell r="N432" t="str">
            <v>NGT</v>
          </cell>
          <cell r="O432" t="str">
            <v>Sean McGoldrick</v>
          </cell>
          <cell r="P432" t="str">
            <v>Sean McGoldrick</v>
          </cell>
          <cell r="Q432" t="str">
            <v>Workload Meeting 13/03/2013</v>
          </cell>
          <cell r="R432" t="str">
            <v>Lee Foster</v>
          </cell>
          <cell r="S432" t="str">
            <v>Chris Fears</v>
          </cell>
          <cell r="T432" t="str">
            <v>CO</v>
          </cell>
          <cell r="U432" t="str">
            <v>CLOSED</v>
          </cell>
          <cell r="V432" t="b">
            <v>1</v>
          </cell>
          <cell r="X432"/>
          <cell r="Y432">
            <v>41358</v>
          </cell>
          <cell r="Z432">
            <v>41361</v>
          </cell>
          <cell r="AA432">
            <v>41372</v>
          </cell>
          <cell r="AB432">
            <v>41372</v>
          </cell>
          <cell r="AD432"/>
          <cell r="AE432">
            <v>41463</v>
          </cell>
          <cell r="AF432" t="str">
            <v>SENT</v>
          </cell>
          <cell r="AG432">
            <v>41372</v>
          </cell>
          <cell r="AH432">
            <v>41376</v>
          </cell>
          <cell r="AI432">
            <v>41390</v>
          </cell>
          <cell r="AJ432">
            <v>41390</v>
          </cell>
          <cell r="AL432">
            <v>41396</v>
          </cell>
          <cell r="AM432">
            <v>406638</v>
          </cell>
          <cell r="AN432" t="str">
            <v>Pre Sanction Review Meeting 30/04/13</v>
          </cell>
          <cell r="AR432"/>
          <cell r="AS432" t="str">
            <v>CLSD</v>
          </cell>
          <cell r="AT432">
            <v>41478</v>
          </cell>
          <cell r="AZ432"/>
          <cell r="BB432"/>
          <cell r="BC432"/>
          <cell r="BE432" t="b">
            <v>0</v>
          </cell>
          <cell r="BF432">
            <v>5</v>
          </cell>
          <cell r="BM432"/>
          <cell r="BO432" t="str">
            <v>23/07/13 KB - Note received from Julie Varney authorising closure of COR2958.  
18/07/13 KB - Note from Chris Fears advising that COR2958 is not progressing.  Await approval to close.  
28/03/2013 AT - New EQR Date Submitted. Updated to 08/04/2013</v>
          </cell>
          <cell r="BQ432"/>
          <cell r="BS432"/>
          <cell r="BU432"/>
          <cell r="BW432"/>
          <cell r="BX432"/>
          <cell r="BZ432"/>
          <cell r="CA432"/>
          <cell r="CB432"/>
          <cell r="CC432"/>
          <cell r="CD432"/>
          <cell r="CE432"/>
          <cell r="CF432"/>
          <cell r="CG432" t="b">
            <v>0</v>
          </cell>
          <cell r="CH432"/>
          <cell r="CJ432" t="b">
            <v>0</v>
          </cell>
          <cell r="CK432" t="b">
            <v>0</v>
          </cell>
          <cell r="CL432" t="b">
            <v>0</v>
          </cell>
          <cell r="CM432"/>
          <cell r="CO432"/>
          <cell r="CP432"/>
          <cell r="CQ432" t="b">
            <v>0</v>
          </cell>
          <cell r="CR432" t="b">
            <v>0</v>
          </cell>
          <cell r="CS432"/>
          <cell r="CT432"/>
          <cell r="CU432"/>
          <cell r="CV432"/>
          <cell r="CW432"/>
          <cell r="CX432" t="b">
            <v>0</v>
          </cell>
          <cell r="CY432" t="b">
            <v>0</v>
          </cell>
          <cell r="CZ432" t="b">
            <v>0</v>
          </cell>
          <cell r="DA432" t="b">
            <v>0</v>
          </cell>
          <cell r="DB432"/>
          <cell r="DC432"/>
          <cell r="DD432"/>
          <cell r="DE432" t="b">
            <v>0</v>
          </cell>
          <cell r="DF432" t="b">
            <v>0</v>
          </cell>
        </row>
        <row r="433">
          <cell r="A433" t="str">
            <v>3391</v>
          </cell>
          <cell r="B433" t="str">
            <v>Ofgem Request for Information related to Change of Supplier activity</v>
          </cell>
          <cell r="C433" t="str">
            <v>100. Change Completed</v>
          </cell>
          <cell r="D433">
            <v>42863</v>
          </cell>
          <cell r="E433" t="str">
            <v>CO-RCVD 28/05/2014
BE-PROD 01/10/2014
PD-PROD - 30/06/15
PD-SENT 08/05/17
Moved from PD-SENT to 13.1 CCR awaiting 
ChMC approval 08/11/2017
14. Awaiting ECF sign off
21/11/2017 - 100. Change Completed</v>
          </cell>
          <cell r="F433" t="str">
            <v>Production of monthly / annual reports to provide information to Ofgem about switching activity</v>
          </cell>
          <cell r="G433" t="b">
            <v>0</v>
          </cell>
          <cell r="H433" t="str">
            <v>CR3477</v>
          </cell>
          <cell r="I433">
            <v>41787</v>
          </cell>
          <cell r="K433">
            <v>36558</v>
          </cell>
          <cell r="L433" t="b">
            <v>1</v>
          </cell>
          <cell r="M433" t="str">
            <v>ADN</v>
          </cell>
          <cell r="N433"/>
          <cell r="O433" t="str">
            <v>Colin Thomson</v>
          </cell>
          <cell r="P433" t="str">
            <v>Colin Thomson</v>
          </cell>
          <cell r="Q433" t="str">
            <v>ICAF Meeting 27/08/14</v>
          </cell>
          <cell r="R433" t="str">
            <v>Martin Baker</v>
          </cell>
          <cell r="S433" t="str">
            <v>Mark Pollard</v>
          </cell>
          <cell r="T433" t="str">
            <v>CR (Internal)</v>
          </cell>
          <cell r="U433" t="str">
            <v>COMPLETE</v>
          </cell>
          <cell r="V433" t="b">
            <v>1</v>
          </cell>
          <cell r="X433" t="str">
            <v>Paul Orsler</v>
          </cell>
          <cell r="AD433"/>
          <cell r="AF433"/>
          <cell r="AN433"/>
          <cell r="AR433"/>
          <cell r="AS433"/>
          <cell r="AZ433"/>
          <cell r="BB433"/>
          <cell r="BC433"/>
          <cell r="BE433" t="b">
            <v>0</v>
          </cell>
          <cell r="BF433">
            <v>3</v>
          </cell>
          <cell r="BI433">
            <v>41787</v>
          </cell>
          <cell r="BJ433">
            <v>42874</v>
          </cell>
          <cell r="BK433">
            <v>42863</v>
          </cell>
          <cell r="BL433">
            <v>42891</v>
          </cell>
          <cell r="BM433" t="str">
            <v>SENT</v>
          </cell>
          <cell r="BO433" t="str">
            <v xml:space="preserve">21/11/2017 IB Change Closed
16/11/2017 DC Minutes confirm approval for closure.
27/09/17 DC Email sent to MP asking for new CCN to be raised.
27/07/17 DC PM changed from DD to MP .
8/05/17 DC CCN sent to networks today. 
04/05/17 DC Moved the date out to </v>
          </cell>
          <cell r="BQ433"/>
          <cell r="BS433"/>
          <cell r="BU433"/>
          <cell r="BW433"/>
          <cell r="BX433"/>
          <cell r="BZ433" t="str">
            <v>UKLP CRDBI006</v>
          </cell>
          <cell r="CA433" t="str">
            <v>T &amp; SS</v>
          </cell>
          <cell r="CB433"/>
          <cell r="CC433"/>
          <cell r="CD433"/>
          <cell r="CE433"/>
          <cell r="CF433"/>
          <cell r="CG433" t="b">
            <v>0</v>
          </cell>
          <cell r="CH433"/>
          <cell r="CJ433" t="b">
            <v>0</v>
          </cell>
          <cell r="CK433" t="b">
            <v>0</v>
          </cell>
          <cell r="CL433" t="b">
            <v>0</v>
          </cell>
          <cell r="CM433"/>
          <cell r="CO433"/>
          <cell r="CP433"/>
          <cell r="CQ433" t="b">
            <v>0</v>
          </cell>
          <cell r="CR433" t="b">
            <v>0</v>
          </cell>
          <cell r="CS433"/>
          <cell r="CT433"/>
          <cell r="CU433"/>
          <cell r="CV433"/>
          <cell r="CW433"/>
          <cell r="CX433" t="b">
            <v>0</v>
          </cell>
          <cell r="CY433" t="b">
            <v>0</v>
          </cell>
          <cell r="CZ433" t="b">
            <v>0</v>
          </cell>
          <cell r="DA433" t="b">
            <v>0</v>
          </cell>
          <cell r="DB433"/>
          <cell r="DC433"/>
          <cell r="DD433"/>
          <cell r="DE433" t="b">
            <v>0</v>
          </cell>
          <cell r="DF433" t="b">
            <v>0</v>
          </cell>
        </row>
        <row r="434">
          <cell r="A434" t="str">
            <v>COR2137a</v>
          </cell>
          <cell r="B434" t="str">
            <v>Additional UK-L Storage</v>
          </cell>
          <cell r="C434" t="str">
            <v>99. Change Cancelled</v>
          </cell>
          <cell r="D434">
            <v>40882</v>
          </cell>
          <cell r="E434" t="str">
            <v>EQ PNDG 05/09/2011,EQ CLSD 05/12/2011</v>
          </cell>
          <cell r="F434" t="str">
            <v>See notes dated 12/09/11</v>
          </cell>
          <cell r="G434" t="b">
            <v>0</v>
          </cell>
          <cell r="H434"/>
          <cell r="I434">
            <v>40500</v>
          </cell>
          <cell r="L434" t="b">
            <v>0</v>
          </cell>
          <cell r="M434"/>
          <cell r="N434"/>
          <cell r="O434"/>
          <cell r="P434" t="str">
            <v>Iain Collin</v>
          </cell>
          <cell r="Q434" t="str">
            <v>Workload Meeting 24/11/10</v>
          </cell>
          <cell r="R434"/>
          <cell r="S434" t="str">
            <v>Chris Fears</v>
          </cell>
          <cell r="T434" t="str">
            <v>CR (internal)</v>
          </cell>
          <cell r="U434" t="str">
            <v>CLOSED</v>
          </cell>
          <cell r="V434" t="b">
            <v>0</v>
          </cell>
          <cell r="X434" t="str">
            <v>Christina McArthur</v>
          </cell>
          <cell r="AD434"/>
          <cell r="AF434" t="str">
            <v>CLSD</v>
          </cell>
          <cell r="AG434">
            <v>40882</v>
          </cell>
          <cell r="AN434"/>
          <cell r="AR434"/>
          <cell r="AS434"/>
          <cell r="AZ434"/>
          <cell r="BB434"/>
          <cell r="BC434"/>
          <cell r="BE434" t="b">
            <v>0</v>
          </cell>
          <cell r="BF434">
            <v>7</v>
          </cell>
          <cell r="BM434"/>
          <cell r="BO434" t="str">
            <v xml:space="preserve">05/12/11 KB - Closed as per e-mail from Christina McArthur as this change has been superseded by COR2433.                                                                                                      12/09/11 AK - On 05/09/11 an email was received </v>
          </cell>
          <cell r="BQ434"/>
          <cell r="BS434"/>
          <cell r="BU434"/>
          <cell r="BW434"/>
          <cell r="BX434"/>
          <cell r="BZ434"/>
          <cell r="CA434"/>
          <cell r="CB434"/>
          <cell r="CC434"/>
          <cell r="CD434"/>
          <cell r="CE434"/>
          <cell r="CF434"/>
          <cell r="CG434" t="b">
            <v>0</v>
          </cell>
          <cell r="CH434"/>
          <cell r="CJ434" t="b">
            <v>0</v>
          </cell>
          <cell r="CK434" t="b">
            <v>0</v>
          </cell>
          <cell r="CL434" t="b">
            <v>0</v>
          </cell>
          <cell r="CM434"/>
          <cell r="CO434"/>
          <cell r="CP434"/>
          <cell r="CQ434" t="b">
            <v>0</v>
          </cell>
          <cell r="CR434" t="b">
            <v>0</v>
          </cell>
          <cell r="CS434"/>
          <cell r="CT434"/>
          <cell r="CU434"/>
          <cell r="CV434"/>
          <cell r="CW434"/>
          <cell r="CX434" t="b">
            <v>0</v>
          </cell>
          <cell r="CY434" t="b">
            <v>0</v>
          </cell>
          <cell r="CZ434" t="b">
            <v>0</v>
          </cell>
          <cell r="DA434" t="b">
            <v>0</v>
          </cell>
          <cell r="DB434"/>
          <cell r="DC434"/>
          <cell r="DD434"/>
          <cell r="DE434" t="b">
            <v>0</v>
          </cell>
          <cell r="DF434" t="b">
            <v>0</v>
          </cell>
        </row>
        <row r="435">
          <cell r="A435" t="str">
            <v>COR2149</v>
          </cell>
          <cell r="B435" t="str">
            <v>ASA Updates December 2010</v>
          </cell>
          <cell r="C435" t="str">
            <v>100. Change Completed</v>
          </cell>
          <cell r="D435">
            <v>40919</v>
          </cell>
          <cell r="E435" t="str">
            <v>CO RCVD 18/11/2010,BE SENT 04/07/2011,CA RCVD 10/10/2011,SN PNDG 24/10/2011,SN PROD 24/10/2011,SN SENT 24/10/2011,PD PROD 24/10/2011,PD SENT 14/11/2011,PD CLSD 11/01/2012,CO RCVD 18/11/2010,PD CLSD 11/01/2012</v>
          </cell>
          <cell r="F435" t="str">
            <v>Updates to the ASA to reflect recent UNC modifications &amp; change orders</v>
          </cell>
          <cell r="G435" t="b">
            <v>0</v>
          </cell>
          <cell r="H435"/>
          <cell r="I435">
            <v>40500</v>
          </cell>
          <cell r="L435" t="b">
            <v>0</v>
          </cell>
          <cell r="M435" t="str">
            <v>ALL</v>
          </cell>
          <cell r="N435"/>
          <cell r="O435" t="str">
            <v>All Network Representatives</v>
          </cell>
          <cell r="P435" t="str">
            <v>Andy Miller</v>
          </cell>
          <cell r="Q435" t="str">
            <v>Workload Meeting 24/11/10</v>
          </cell>
          <cell r="R435" t="str">
            <v>Andy Miller</v>
          </cell>
          <cell r="S435" t="str">
            <v>Andy Miller</v>
          </cell>
          <cell r="T435" t="str">
            <v>CO</v>
          </cell>
          <cell r="U435" t="str">
            <v>COMPLETE</v>
          </cell>
          <cell r="V435" t="b">
            <v>0</v>
          </cell>
          <cell r="X435"/>
          <cell r="AD435"/>
          <cell r="AF435"/>
          <cell r="AK435">
            <v>40728</v>
          </cell>
          <cell r="AL435">
            <v>40728</v>
          </cell>
          <cell r="AM435">
            <v>40728</v>
          </cell>
          <cell r="AN435" t="str">
            <v>XEC</v>
          </cell>
          <cell r="AO435">
            <v>40820</v>
          </cell>
          <cell r="AP435">
            <v>0</v>
          </cell>
          <cell r="AR435"/>
          <cell r="AS435" t="str">
            <v>SENT</v>
          </cell>
          <cell r="AT435">
            <v>40728</v>
          </cell>
          <cell r="AU435">
            <v>40826</v>
          </cell>
          <cell r="AV435">
            <v>40840</v>
          </cell>
          <cell r="AW435">
            <v>40840</v>
          </cell>
          <cell r="AX435">
            <v>40840</v>
          </cell>
          <cell r="AY435">
            <v>40840</v>
          </cell>
          <cell r="AZ435" t="str">
            <v>Andy Miller</v>
          </cell>
          <cell r="BB435"/>
          <cell r="BC435" t="str">
            <v>SENT</v>
          </cell>
          <cell r="BD435">
            <v>40840</v>
          </cell>
          <cell r="BE435" t="b">
            <v>0</v>
          </cell>
          <cell r="BF435">
            <v>8</v>
          </cell>
          <cell r="BJ435">
            <v>40861</v>
          </cell>
          <cell r="BK435">
            <v>40861</v>
          </cell>
          <cell r="BL435">
            <v>40889</v>
          </cell>
          <cell r="BM435" t="str">
            <v>CLSD</v>
          </cell>
          <cell r="BN435">
            <v>40919</v>
          </cell>
          <cell r="BO435" t="str">
            <v>17/01/12 AK - It was agreed &amp; minuted at the CMSG meeting held on 11/01/12 that this change can be closed down.
24/10/11 AK - Email sent to Networks as SN IR stating "Following receipt of your individual Change Authorisations for the above Change Order, I</v>
          </cell>
          <cell r="BQ435"/>
          <cell r="BS435"/>
          <cell r="BU435"/>
          <cell r="BW435"/>
          <cell r="BX435"/>
          <cell r="BZ435"/>
          <cell r="CA435"/>
          <cell r="CB435"/>
          <cell r="CC435"/>
          <cell r="CD435"/>
          <cell r="CE435"/>
          <cell r="CF435"/>
          <cell r="CG435" t="b">
            <v>0</v>
          </cell>
          <cell r="CH435"/>
          <cell r="CJ435" t="b">
            <v>0</v>
          </cell>
          <cell r="CK435" t="b">
            <v>0</v>
          </cell>
          <cell r="CL435" t="b">
            <v>0</v>
          </cell>
          <cell r="CM435"/>
          <cell r="CO435"/>
          <cell r="CP435"/>
          <cell r="CQ435" t="b">
            <v>0</v>
          </cell>
          <cell r="CR435" t="b">
            <v>0</v>
          </cell>
          <cell r="CS435"/>
          <cell r="CT435"/>
          <cell r="CU435"/>
          <cell r="CV435"/>
          <cell r="CW435"/>
          <cell r="CX435" t="b">
            <v>0</v>
          </cell>
          <cell r="CY435" t="b">
            <v>0</v>
          </cell>
          <cell r="CZ435" t="b">
            <v>0</v>
          </cell>
          <cell r="DA435" t="b">
            <v>0</v>
          </cell>
          <cell r="DB435"/>
          <cell r="DC435"/>
          <cell r="DD435"/>
          <cell r="DE435" t="b">
            <v>0</v>
          </cell>
          <cell r="DF435" t="b">
            <v>0</v>
          </cell>
        </row>
        <row r="436">
          <cell r="A436" t="str">
            <v>COR2151</v>
          </cell>
          <cell r="B436" t="str">
            <v>CSEPs Migration</v>
          </cell>
          <cell r="C436" t="str">
            <v>100. Change Completed</v>
          </cell>
          <cell r="D436">
            <v>41946</v>
          </cell>
          <cell r="E436" t="str">
            <v>CO RCVD 18/11/2010
EQ PNDG 24/11/2010
EQ PROD 05/10/2012
EQ SENT 05/10/2012
BE PROD 07/11/2012
BE SENT 20/11/2012
CA RCVD 20/11/2012
SN PROD 20/11/2012
PD IMPD 31/08/2013
PD CLSD 03/11/2014</v>
          </cell>
          <cell r="F436"/>
          <cell r="G436" t="b">
            <v>0</v>
          </cell>
          <cell r="H436"/>
          <cell r="I436">
            <v>40500</v>
          </cell>
          <cell r="J436">
            <v>41152</v>
          </cell>
          <cell r="L436" t="b">
            <v>0</v>
          </cell>
          <cell r="M436"/>
          <cell r="N436"/>
          <cell r="O436"/>
          <cell r="P436" t="str">
            <v>Iain Collin</v>
          </cell>
          <cell r="Q436" t="str">
            <v>Workload Meeting 24/11/10</v>
          </cell>
          <cell r="R436"/>
          <cell r="S436" t="str">
            <v>Jessica Harris</v>
          </cell>
          <cell r="T436" t="str">
            <v>CR (internal)</v>
          </cell>
          <cell r="U436" t="str">
            <v>COMPLETE</v>
          </cell>
          <cell r="V436" t="b">
            <v>0</v>
          </cell>
          <cell r="W436">
            <v>41946</v>
          </cell>
          <cell r="X436" t="str">
            <v xml:space="preserve">Hannah Reddy (include Sue Treverton in all correspondence) </v>
          </cell>
          <cell r="Y436">
            <v>41152</v>
          </cell>
          <cell r="Z436">
            <v>41187</v>
          </cell>
          <cell r="AD436"/>
          <cell r="AF436" t="str">
            <v>SENT</v>
          </cell>
          <cell r="AG436">
            <v>41187</v>
          </cell>
          <cell r="AK436">
            <v>41233</v>
          </cell>
          <cell r="AM436">
            <v>41233</v>
          </cell>
          <cell r="AN436"/>
          <cell r="AR436"/>
          <cell r="AS436" t="str">
            <v>SENT</v>
          </cell>
          <cell r="AT436">
            <v>41233</v>
          </cell>
          <cell r="AU436">
            <v>41233</v>
          </cell>
          <cell r="AZ436"/>
          <cell r="BB436"/>
          <cell r="BC436" t="str">
            <v>PROD</v>
          </cell>
          <cell r="BD436">
            <v>41233</v>
          </cell>
          <cell r="BE436" t="b">
            <v>0</v>
          </cell>
          <cell r="BF436">
            <v>7</v>
          </cell>
          <cell r="BH436">
            <v>41518</v>
          </cell>
          <cell r="BI436">
            <v>41517</v>
          </cell>
          <cell r="BJ436">
            <v>41729</v>
          </cell>
          <cell r="BM436" t="str">
            <v>CLSD</v>
          </cell>
          <cell r="BN436">
            <v>41946</v>
          </cell>
          <cell r="BO436" t="str">
            <v>20/07/15 CM- Update from HR this is now confirmed as closed.
03/10/14 KB - Closedown document approved by Steve Adcock as no Process Owner.  
10/02/14 KB - Update provided by AE in response to request for a CCN date - "I’m waiting for NG to confirm if a d</v>
          </cell>
          <cell r="BQ436"/>
          <cell r="BS436"/>
          <cell r="BU436"/>
          <cell r="BW436"/>
          <cell r="BX436"/>
          <cell r="BZ436"/>
          <cell r="CA436"/>
          <cell r="CB436"/>
          <cell r="CC436"/>
          <cell r="CD436"/>
          <cell r="CE436"/>
          <cell r="CF436"/>
          <cell r="CG436" t="b">
            <v>0</v>
          </cell>
          <cell r="CH436"/>
          <cell r="CJ436" t="b">
            <v>0</v>
          </cell>
          <cell r="CK436" t="b">
            <v>0</v>
          </cell>
          <cell r="CL436" t="b">
            <v>0</v>
          </cell>
          <cell r="CM436"/>
          <cell r="CO436"/>
          <cell r="CP436"/>
          <cell r="CQ436" t="b">
            <v>0</v>
          </cell>
          <cell r="CR436" t="b">
            <v>0</v>
          </cell>
          <cell r="CS436"/>
          <cell r="CT436"/>
          <cell r="CU436"/>
          <cell r="CV436"/>
          <cell r="CW436"/>
          <cell r="CX436" t="b">
            <v>0</v>
          </cell>
          <cell r="CY436" t="b">
            <v>0</v>
          </cell>
          <cell r="CZ436" t="b">
            <v>0</v>
          </cell>
          <cell r="DA436" t="b">
            <v>0</v>
          </cell>
          <cell r="DB436"/>
          <cell r="DC436"/>
          <cell r="DD436"/>
          <cell r="DE436" t="b">
            <v>0</v>
          </cell>
          <cell r="DF436" t="b">
            <v>0</v>
          </cell>
        </row>
        <row r="437">
          <cell r="A437" t="str">
            <v>COR2607</v>
          </cell>
          <cell r="B437" t="str">
            <v>TGT Priority Consumers Report amendment</v>
          </cell>
          <cell r="C437" t="str">
            <v>99. Change Cancelled</v>
          </cell>
          <cell r="D437">
            <v>41086</v>
          </cell>
          <cell r="E437" t="str">
            <v>CO RCVD 02/04/2012,EQ PNDG 04/04/2012,EQ PROD 18/04/2012,EQ SENT 24/05/2012,EQ CLSD 26/06/2012</v>
          </cell>
          <cell r="F437" t="str">
            <v>Xoserve provide a TGT Priority Consumers report which NGD upload into the emergency/firm load shedding application. The application uses MPRN as the key identifier and as one of the Priority sites is also a Unique site, the report provides the LMN and not</v>
          </cell>
          <cell r="G437" t="b">
            <v>0</v>
          </cell>
          <cell r="H437"/>
          <cell r="I437">
            <v>41001</v>
          </cell>
          <cell r="J437">
            <v>41017</v>
          </cell>
          <cell r="L437" t="b">
            <v>0</v>
          </cell>
          <cell r="M437" t="str">
            <v>NNW</v>
          </cell>
          <cell r="N437" t="str">
            <v>NGD</v>
          </cell>
          <cell r="O437" t="str">
            <v>Alan Raper</v>
          </cell>
          <cell r="P437" t="str">
            <v>Chris Warner</v>
          </cell>
          <cell r="Q437" t="str">
            <v>Workload Meeting 04/04/12</v>
          </cell>
          <cell r="R437" t="str">
            <v>Darren Jackson</v>
          </cell>
          <cell r="S437" t="str">
            <v>Dave Turpin</v>
          </cell>
          <cell r="T437" t="str">
            <v>CO</v>
          </cell>
          <cell r="U437" t="str">
            <v>CLOSED</v>
          </cell>
          <cell r="V437" t="b">
            <v>1</v>
          </cell>
          <cell r="X437" t="str">
            <v>Jon Follows</v>
          </cell>
          <cell r="Y437">
            <v>41017</v>
          </cell>
          <cell r="Z437">
            <v>41054</v>
          </cell>
          <cell r="AA437">
            <v>41054</v>
          </cell>
          <cell r="AB437">
            <v>41053</v>
          </cell>
          <cell r="AD437"/>
          <cell r="AE437">
            <v>41052</v>
          </cell>
          <cell r="AF437" t="str">
            <v>CLSD</v>
          </cell>
          <cell r="AG437">
            <v>41086</v>
          </cell>
          <cell r="AN437"/>
          <cell r="AR437"/>
          <cell r="AS437"/>
          <cell r="AZ437"/>
          <cell r="BB437"/>
          <cell r="BC437"/>
          <cell r="BE437" t="b">
            <v>0</v>
          </cell>
          <cell r="BF437">
            <v>5</v>
          </cell>
          <cell r="BM437"/>
          <cell r="BO437" t="str">
            <v xml:space="preserve">26/06/12 KB - This CO has been closed at the request of Andy Clasper (NGD) - refer to e-mail in mailbox.  Authorisation also obtained from the NOR (AR).                                                                                                       </v>
          </cell>
          <cell r="BQ437"/>
          <cell r="BS437"/>
          <cell r="BU437"/>
          <cell r="BW437"/>
          <cell r="BX437"/>
          <cell r="BZ437"/>
          <cell r="CA437"/>
          <cell r="CB437"/>
          <cell r="CC437"/>
          <cell r="CD437"/>
          <cell r="CE437"/>
          <cell r="CF437"/>
          <cell r="CG437" t="b">
            <v>0</v>
          </cell>
          <cell r="CH437"/>
          <cell r="CJ437" t="b">
            <v>0</v>
          </cell>
          <cell r="CK437" t="b">
            <v>0</v>
          </cell>
          <cell r="CL437" t="b">
            <v>0</v>
          </cell>
          <cell r="CM437"/>
          <cell r="CO437"/>
          <cell r="CP437"/>
          <cell r="CQ437" t="b">
            <v>0</v>
          </cell>
          <cell r="CR437" t="b">
            <v>0</v>
          </cell>
          <cell r="CS437"/>
          <cell r="CT437"/>
          <cell r="CU437"/>
          <cell r="CV437"/>
          <cell r="CW437"/>
          <cell r="CX437" t="b">
            <v>0</v>
          </cell>
          <cell r="CY437" t="b">
            <v>0</v>
          </cell>
          <cell r="CZ437" t="b">
            <v>0</v>
          </cell>
          <cell r="DA437" t="b">
            <v>0</v>
          </cell>
          <cell r="DB437"/>
          <cell r="DC437"/>
          <cell r="DD437"/>
          <cell r="DE437" t="b">
            <v>0</v>
          </cell>
          <cell r="DF437" t="b">
            <v>0</v>
          </cell>
        </row>
        <row r="438">
          <cell r="A438" t="str">
            <v>COR2607-A</v>
          </cell>
          <cell r="B438" t="str">
            <v>TGT Priority Consumers Report amendment</v>
          </cell>
          <cell r="C438" t="str">
            <v>99. Change Cancelled</v>
          </cell>
          <cell r="D438">
            <v>41086</v>
          </cell>
          <cell r="E438" t="str">
            <v>CO RCVD 28/05/2012,EQ CLSD 26/06/2012,CO RCVD 28/05/2012,CO CLSD 26/06/2012</v>
          </cell>
          <cell r="F438" t="str">
            <v>This is a revised CR</v>
          </cell>
          <cell r="G438" t="b">
            <v>0</v>
          </cell>
          <cell r="H438"/>
          <cell r="I438">
            <v>41057</v>
          </cell>
          <cell r="J438">
            <v>41073</v>
          </cell>
          <cell r="L438" t="b">
            <v>0</v>
          </cell>
          <cell r="M438" t="str">
            <v>NNW</v>
          </cell>
          <cell r="N438" t="str">
            <v>NGD</v>
          </cell>
          <cell r="O438" t="str">
            <v>Alan Raper</v>
          </cell>
          <cell r="P438" t="str">
            <v>Chris Warner</v>
          </cell>
          <cell r="Q438" t="str">
            <v>Workload Meeting 06/06/12</v>
          </cell>
          <cell r="R438" t="str">
            <v>Darren Jackson</v>
          </cell>
          <cell r="S438" t="str">
            <v>Dave Turpin</v>
          </cell>
          <cell r="T438" t="str">
            <v>CO</v>
          </cell>
          <cell r="U438" t="str">
            <v>CLOSED</v>
          </cell>
          <cell r="V438" t="b">
            <v>1</v>
          </cell>
          <cell r="W438">
            <v>41086</v>
          </cell>
          <cell r="X438" t="str">
            <v>Jon Follows</v>
          </cell>
          <cell r="AD438"/>
          <cell r="AF438"/>
          <cell r="AN438"/>
          <cell r="AR438"/>
          <cell r="AS438"/>
          <cell r="AZ438"/>
          <cell r="BB438"/>
          <cell r="BC438"/>
          <cell r="BE438" t="b">
            <v>0</v>
          </cell>
          <cell r="BF438">
            <v>5</v>
          </cell>
          <cell r="BM438"/>
          <cell r="BO438" t="str">
            <v xml:space="preserve">26/06/12 KB - This CO has been closed at the request of Andy Clasper (NGD) - refer to e-mail in mailbox.  Authorisation also obtained from the NOR (AR).                                                                                                       </v>
          </cell>
          <cell r="BQ438"/>
          <cell r="BS438"/>
          <cell r="BU438"/>
          <cell r="BW438"/>
          <cell r="BX438"/>
          <cell r="BZ438"/>
          <cell r="CA438"/>
          <cell r="CB438"/>
          <cell r="CC438"/>
          <cell r="CD438"/>
          <cell r="CE438"/>
          <cell r="CF438"/>
          <cell r="CG438" t="b">
            <v>0</v>
          </cell>
          <cell r="CH438"/>
          <cell r="CJ438" t="b">
            <v>0</v>
          </cell>
          <cell r="CK438" t="b">
            <v>0</v>
          </cell>
          <cell r="CL438" t="b">
            <v>0</v>
          </cell>
          <cell r="CM438"/>
          <cell r="CO438"/>
          <cell r="CP438"/>
          <cell r="CQ438" t="b">
            <v>0</v>
          </cell>
          <cell r="CR438" t="b">
            <v>0</v>
          </cell>
          <cell r="CS438"/>
          <cell r="CT438"/>
          <cell r="CU438"/>
          <cell r="CV438"/>
          <cell r="CW438"/>
          <cell r="CX438" t="b">
            <v>0</v>
          </cell>
          <cell r="CY438" t="b">
            <v>0</v>
          </cell>
          <cell r="CZ438" t="b">
            <v>0</v>
          </cell>
          <cell r="DA438" t="b">
            <v>0</v>
          </cell>
          <cell r="DB438"/>
          <cell r="DC438"/>
          <cell r="DD438"/>
          <cell r="DE438" t="b">
            <v>0</v>
          </cell>
          <cell r="DF438" t="b">
            <v>0</v>
          </cell>
        </row>
        <row r="439">
          <cell r="A439" t="str">
            <v>3287</v>
          </cell>
          <cell r="B439" t="str">
            <v>Mod 455S - Updating of Meter Asset Information by the Transporter
(ON HOLD PENDING NEW CO)</v>
          </cell>
          <cell r="C439" t="str">
            <v>99. Change Cancelled</v>
          </cell>
          <cell r="D439">
            <v>41893</v>
          </cell>
          <cell r="E439" t="str">
            <v>CO-RCVD 24/12/2013
EQ-PROD 09/01/2014
EQ-SENT 31/01/2014
BE-RCVD 06/02/2014
BE-PROD 28/04/2014
BE-CLSD 11/09/2014</v>
          </cell>
          <cell r="F439" t="str">
            <v>Please develop a proposal that accommodates the process steps described in the mod and develop a system solution that permits Xoserve to update Sites &amp; Meters with meter asset details.</v>
          </cell>
          <cell r="G439" t="b">
            <v>0</v>
          </cell>
          <cell r="H439"/>
          <cell r="I439">
            <v>41632</v>
          </cell>
          <cell r="J439">
            <v>41648</v>
          </cell>
          <cell r="L439" t="b">
            <v>1</v>
          </cell>
          <cell r="M439" t="str">
            <v>ALL</v>
          </cell>
          <cell r="N439"/>
          <cell r="O439" t="str">
            <v>Ruth Thomas</v>
          </cell>
          <cell r="P439" t="str">
            <v>Alan Raper</v>
          </cell>
          <cell r="Q439" t="str">
            <v>Pending formal approval at ICAF on 08/01/14</v>
          </cell>
          <cell r="R439"/>
          <cell r="S439" t="str">
            <v>Helen Gohil</v>
          </cell>
          <cell r="T439" t="str">
            <v>CO</v>
          </cell>
          <cell r="U439" t="str">
            <v>CLOSED</v>
          </cell>
          <cell r="V439" t="b">
            <v>1</v>
          </cell>
          <cell r="W439">
            <v>41893</v>
          </cell>
          <cell r="X439"/>
          <cell r="Y439">
            <v>41648</v>
          </cell>
          <cell r="AA439">
            <v>41670</v>
          </cell>
          <cell r="AD439"/>
          <cell r="AF439" t="str">
            <v>SENT</v>
          </cell>
          <cell r="AG439">
            <v>41670</v>
          </cell>
          <cell r="AH439">
            <v>41676</v>
          </cell>
          <cell r="AI439">
            <v>41689</v>
          </cell>
          <cell r="AJ439">
            <v>41689</v>
          </cell>
          <cell r="AN439"/>
          <cell r="AR439"/>
          <cell r="AS439" t="str">
            <v>CLSD</v>
          </cell>
          <cell r="AT439">
            <v>41893</v>
          </cell>
          <cell r="AZ439"/>
          <cell r="BB439"/>
          <cell r="BC439"/>
          <cell r="BE439" t="b">
            <v>0</v>
          </cell>
          <cell r="BF439">
            <v>3</v>
          </cell>
          <cell r="BM439"/>
          <cell r="BO439" t="str">
            <v>10/05/17 DC email from CF to confirm this change will be transferred to Future release UK Link. 
11/09/14 Closure approved at CMSG meeting on 11/09/14 (see meeting minutes) as incorporated within COR3457 for a combined CMS release. 
12/06/14 KB Closure o</v>
          </cell>
          <cell r="BQ439"/>
          <cell r="BS439"/>
          <cell r="BU439"/>
          <cell r="BW439"/>
          <cell r="BX439"/>
          <cell r="BZ439"/>
          <cell r="CA439"/>
          <cell r="CB439"/>
          <cell r="CC439"/>
          <cell r="CD439"/>
          <cell r="CE439"/>
          <cell r="CF439"/>
          <cell r="CG439" t="b">
            <v>0</v>
          </cell>
          <cell r="CH439"/>
          <cell r="CJ439" t="b">
            <v>0</v>
          </cell>
          <cell r="CK439" t="b">
            <v>0</v>
          </cell>
          <cell r="CL439" t="b">
            <v>0</v>
          </cell>
          <cell r="CM439"/>
          <cell r="CO439"/>
          <cell r="CP439"/>
          <cell r="CQ439" t="b">
            <v>0</v>
          </cell>
          <cell r="CR439" t="b">
            <v>0</v>
          </cell>
          <cell r="CS439"/>
          <cell r="CT439"/>
          <cell r="CU439"/>
          <cell r="CV439"/>
          <cell r="CW439"/>
          <cell r="CX439" t="b">
            <v>0</v>
          </cell>
          <cell r="CY439" t="b">
            <v>0</v>
          </cell>
          <cell r="CZ439" t="b">
            <v>0</v>
          </cell>
          <cell r="DA439" t="b">
            <v>0</v>
          </cell>
          <cell r="DB439"/>
          <cell r="DC439"/>
          <cell r="DD439"/>
          <cell r="DE439" t="b">
            <v>0</v>
          </cell>
          <cell r="DF439" t="b">
            <v>0</v>
          </cell>
        </row>
        <row r="440">
          <cell r="A440" t="str">
            <v>COR2789</v>
          </cell>
          <cell r="B440" t="str">
            <v>Back Billing
(Measures to address unregistered and shipperless sites)</v>
          </cell>
          <cell r="C440" t="str">
            <v>100. Change Completed</v>
          </cell>
          <cell r="D440">
            <v>42438</v>
          </cell>
          <cell r="E440" t="str">
            <v>CO RCVD 01/10/2012
EQ PROD 15/10/2012
EQ SENT 15/10/2012
EQ SENT 26/10/2012
BE-SENT 04/10/2013
CA-RCVD 06/11/2013
SN-PROD 06/11/2013
SN-SENT 15/11/2013
PD-PROD 15/11/201
PD-IMPD 22/11/2014
PD-SENT 03/08/2015
PD-CLSD 09/03/2016</v>
          </cell>
          <cell r="F440" t="str">
            <v>The functionality relates to two aspects on Modification Proposal 424.
• To be able to back bill for transportation and energy for a period between the shipper isolating or, as the case may be, isolating and withdrawing from a supply point and subsequent</v>
          </cell>
          <cell r="G440" t="b">
            <v>0</v>
          </cell>
          <cell r="H440"/>
          <cell r="I440">
            <v>41183</v>
          </cell>
          <cell r="J440">
            <v>41197</v>
          </cell>
          <cell r="L440" t="b">
            <v>0</v>
          </cell>
          <cell r="M440" t="str">
            <v>ADN</v>
          </cell>
          <cell r="N440"/>
          <cell r="O440" t="str">
            <v>Ruth Thomas</v>
          </cell>
          <cell r="P440" t="str">
            <v>Alan Raper</v>
          </cell>
          <cell r="Q440" t="str">
            <v>Workload Meeting 03/10/12</v>
          </cell>
          <cell r="R440" t="str">
            <v>Alison Jennings</v>
          </cell>
          <cell r="S440" t="str">
            <v>Andy Simpson</v>
          </cell>
          <cell r="T440" t="str">
            <v>CO</v>
          </cell>
          <cell r="U440" t="str">
            <v>COMPLETE</v>
          </cell>
          <cell r="V440" t="b">
            <v>1</v>
          </cell>
          <cell r="W440">
            <v>42438</v>
          </cell>
          <cell r="X440" t="str">
            <v>Tom Lineham</v>
          </cell>
          <cell r="Y440">
            <v>41197</v>
          </cell>
          <cell r="Z440">
            <v>41208</v>
          </cell>
          <cell r="AB440">
            <v>41208</v>
          </cell>
          <cell r="AC440">
            <v>0</v>
          </cell>
          <cell r="AD440" t="str">
            <v>12 weeks</v>
          </cell>
          <cell r="AE440">
            <v>41289</v>
          </cell>
          <cell r="AF440" t="str">
            <v>SENT</v>
          </cell>
          <cell r="AG440">
            <v>41208</v>
          </cell>
          <cell r="AM440">
            <v>41551</v>
          </cell>
          <cell r="AN440" t="str">
            <v>The document was approved at the XM2 Review Meeting on 01/10/13.</v>
          </cell>
          <cell r="AO440">
            <v>41558</v>
          </cell>
          <cell r="AP440">
            <v>380925</v>
          </cell>
          <cell r="AR440"/>
          <cell r="AS440" t="str">
            <v>SENT</v>
          </cell>
          <cell r="AT440">
            <v>41551</v>
          </cell>
          <cell r="AU440">
            <v>41584</v>
          </cell>
          <cell r="AV440">
            <v>41597</v>
          </cell>
          <cell r="AX440">
            <v>41597</v>
          </cell>
          <cell r="AZ440"/>
          <cell r="BA440">
            <v>41593</v>
          </cell>
          <cell r="BB440"/>
          <cell r="BC440" t="str">
            <v>SENT</v>
          </cell>
          <cell r="BD440">
            <v>41593</v>
          </cell>
          <cell r="BE440" t="b">
            <v>0</v>
          </cell>
          <cell r="BF440">
            <v>3</v>
          </cell>
          <cell r="BH440">
            <v>41965</v>
          </cell>
          <cell r="BI440">
            <v>41965</v>
          </cell>
          <cell r="BK440">
            <v>42219</v>
          </cell>
          <cell r="BL440">
            <v>42242</v>
          </cell>
          <cell r="BM440" t="str">
            <v>CLSD</v>
          </cell>
          <cell r="BN440">
            <v>42438</v>
          </cell>
          <cell r="BO440" t="str">
            <v>09/03/16 DC The CCN has been sent back approved, as I couldn't find a copy of the ECF in the file I have emailed AS to send a copy of the approved version so we can close the project. Also I have not moved the folder yet untill we received the ECF.
08/03/</v>
          </cell>
          <cell r="BQ440"/>
          <cell r="BS440"/>
          <cell r="BU440"/>
          <cell r="BW440"/>
          <cell r="BX440" t="str">
            <v>Medium</v>
          </cell>
          <cell r="BZ440"/>
          <cell r="CA440"/>
          <cell r="CB440"/>
          <cell r="CC440"/>
          <cell r="CD440"/>
          <cell r="CE440"/>
          <cell r="CF440"/>
          <cell r="CG440" t="b">
            <v>0</v>
          </cell>
          <cell r="CH440"/>
          <cell r="CJ440" t="b">
            <v>0</v>
          </cell>
          <cell r="CK440" t="b">
            <v>0</v>
          </cell>
          <cell r="CL440" t="b">
            <v>0</v>
          </cell>
          <cell r="CM440"/>
          <cell r="CO440"/>
          <cell r="CP440"/>
          <cell r="CQ440" t="b">
            <v>0</v>
          </cell>
          <cell r="CR440" t="b">
            <v>0</v>
          </cell>
          <cell r="CS440"/>
          <cell r="CT440"/>
          <cell r="CU440"/>
          <cell r="CV440"/>
          <cell r="CW440"/>
          <cell r="CX440" t="b">
            <v>0</v>
          </cell>
          <cell r="CY440" t="b">
            <v>0</v>
          </cell>
          <cell r="CZ440" t="b">
            <v>0</v>
          </cell>
          <cell r="DA440" t="b">
            <v>0</v>
          </cell>
          <cell r="DB440"/>
          <cell r="DC440"/>
          <cell r="DD440"/>
          <cell r="DE440" t="b">
            <v>0</v>
          </cell>
          <cell r="DF440" t="b">
            <v>0</v>
          </cell>
        </row>
        <row r="441">
          <cell r="A441" t="str">
            <v>COR2835</v>
          </cell>
          <cell r="B441" t="str">
            <v>Gemini Entry Environment to Test EU Codes</v>
          </cell>
          <cell r="C441" t="str">
            <v>100. Change Completed</v>
          </cell>
          <cell r="D441">
            <v>41467</v>
          </cell>
          <cell r="E441" t="str">
            <v>CO RCVD 03/12/2012
BE SENT 17/12/2012
CA RCVD 20/12/2012
SN PROD 20/12/2012
PD IMPD 09/01/2013
PD-SENT 12/07/2013
PD CLSD 12/07/2013</v>
          </cell>
          <cell r="F441" t="str">
            <v>The Gemini Entry Environment is required from 26th November 2012 until 10th December 2012 inclusive, with the exception of November 28th 2012.</v>
          </cell>
          <cell r="G441" t="b">
            <v>0</v>
          </cell>
          <cell r="H441"/>
          <cell r="I441">
            <v>41246</v>
          </cell>
          <cell r="J441">
            <v>41260</v>
          </cell>
          <cell r="L441" t="b">
            <v>0</v>
          </cell>
          <cell r="M441" t="str">
            <v>NNW</v>
          </cell>
          <cell r="N441" t="str">
            <v>NGT</v>
          </cell>
          <cell r="O441" t="str">
            <v>Sean McGoldrick</v>
          </cell>
          <cell r="P441" t="str">
            <v>Sean McGoldrick</v>
          </cell>
          <cell r="Q441" t="str">
            <v>Workload Meeting 05/12/12</v>
          </cell>
          <cell r="R441"/>
          <cell r="S441" t="str">
            <v>Andy Earnshaw</v>
          </cell>
          <cell r="T441" t="str">
            <v>CO</v>
          </cell>
          <cell r="U441" t="str">
            <v>COMPLETE</v>
          </cell>
          <cell r="V441" t="b">
            <v>1</v>
          </cell>
          <cell r="W441">
            <v>41467</v>
          </cell>
          <cell r="X441" t="str">
            <v>Tammy Gardner</v>
          </cell>
          <cell r="AD441" t="str">
            <v>3 months</v>
          </cell>
          <cell r="AF441"/>
          <cell r="AJ441">
            <v>41260</v>
          </cell>
          <cell r="AM441">
            <v>41260</v>
          </cell>
          <cell r="AN441"/>
          <cell r="AO441">
            <v>41260</v>
          </cell>
          <cell r="AR441"/>
          <cell r="AS441" t="str">
            <v>SENT</v>
          </cell>
          <cell r="AT441">
            <v>41260</v>
          </cell>
          <cell r="AU441">
            <v>41263</v>
          </cell>
          <cell r="AZ441"/>
          <cell r="BB441"/>
          <cell r="BC441" t="str">
            <v>PROD</v>
          </cell>
          <cell r="BD441">
            <v>41263</v>
          </cell>
          <cell r="BE441" t="b">
            <v>0</v>
          </cell>
          <cell r="BF441">
            <v>5</v>
          </cell>
          <cell r="BI441">
            <v>41283</v>
          </cell>
          <cell r="BK441">
            <v>41467</v>
          </cell>
          <cell r="BM441" t="str">
            <v>CLSD</v>
          </cell>
          <cell r="BN441">
            <v>41467</v>
          </cell>
          <cell r="BO441" t="str">
            <v>09/01/13 KB - Discussed at Workload meeting.  This was a small piece of work that only required the availability of a test environment for a limited period of time.  This has been completed.  At the outset it was acknowledged that there would not be the r</v>
          </cell>
          <cell r="BQ441"/>
          <cell r="BS441"/>
          <cell r="BU441"/>
          <cell r="BW441"/>
          <cell r="BX441"/>
          <cell r="BZ441"/>
          <cell r="CA441"/>
          <cell r="CB441"/>
          <cell r="CC441"/>
          <cell r="CD441"/>
          <cell r="CE441"/>
          <cell r="CF441"/>
          <cell r="CG441" t="b">
            <v>0</v>
          </cell>
          <cell r="CH441"/>
          <cell r="CJ441" t="b">
            <v>0</v>
          </cell>
          <cell r="CK441" t="b">
            <v>0</v>
          </cell>
          <cell r="CL441" t="b">
            <v>0</v>
          </cell>
          <cell r="CM441"/>
          <cell r="CO441"/>
          <cell r="CP441"/>
          <cell r="CQ441" t="b">
            <v>0</v>
          </cell>
          <cell r="CR441" t="b">
            <v>0</v>
          </cell>
          <cell r="CS441"/>
          <cell r="CT441"/>
          <cell r="CU441"/>
          <cell r="CV441"/>
          <cell r="CW441"/>
          <cell r="CX441" t="b">
            <v>0</v>
          </cell>
          <cell r="CY441" t="b">
            <v>0</v>
          </cell>
          <cell r="CZ441" t="b">
            <v>0</v>
          </cell>
          <cell r="DA441" t="b">
            <v>0</v>
          </cell>
          <cell r="DB441"/>
          <cell r="DC441"/>
          <cell r="DD441"/>
          <cell r="DE441" t="b">
            <v>0</v>
          </cell>
          <cell r="DF441" t="b">
            <v>0</v>
          </cell>
        </row>
        <row r="442">
          <cell r="A442" t="str">
            <v>COR2851</v>
          </cell>
          <cell r="B442" t="str">
            <v>Functionality associated with the implementation of Mod 410a</v>
          </cell>
          <cell r="C442" t="str">
            <v>99. Change Cancelled</v>
          </cell>
          <cell r="D442">
            <v>41278</v>
          </cell>
          <cell r="E442" t="str">
            <v>CO-RCVD 06/12/2012
EQ-PROD 18/12/2012
EQ-SENT 04/01/2013</v>
          </cell>
          <cell r="F442" t="str">
            <v>The request is to fulfil the requirements of Modification Proposal 410a, namely:
• To produce a bi-monthly report outlining MPRN’s which are unregistered 12 months after the date of creation.
• Identify instances in which a supplier has requested the inst</v>
          </cell>
          <cell r="G442" t="b">
            <v>0</v>
          </cell>
          <cell r="H442"/>
          <cell r="I442">
            <v>41249</v>
          </cell>
          <cell r="J442">
            <v>41263</v>
          </cell>
          <cell r="L442" t="b">
            <v>0</v>
          </cell>
          <cell r="M442" t="str">
            <v>ALL</v>
          </cell>
          <cell r="N442"/>
          <cell r="O442" t="str">
            <v>Ruth Thomas</v>
          </cell>
          <cell r="P442" t="str">
            <v>Alan Raper</v>
          </cell>
          <cell r="Q442" t="str">
            <v>Workload Meeting 12/12/12</v>
          </cell>
          <cell r="R442"/>
          <cell r="S442" t="str">
            <v>Andy Simpson</v>
          </cell>
          <cell r="T442" t="str">
            <v>CO</v>
          </cell>
          <cell r="U442" t="str">
            <v>CLOSED</v>
          </cell>
          <cell r="V442" t="b">
            <v>1</v>
          </cell>
          <cell r="X442" t="str">
            <v>Tom Lineham</v>
          </cell>
          <cell r="Y442">
            <v>41261</v>
          </cell>
          <cell r="Z442">
            <v>41278</v>
          </cell>
          <cell r="AA442">
            <v>41278</v>
          </cell>
          <cell r="AB442">
            <v>41278</v>
          </cell>
          <cell r="AC442">
            <v>0</v>
          </cell>
          <cell r="AD442" t="str">
            <v>16 weeks</v>
          </cell>
          <cell r="AE442">
            <v>41365</v>
          </cell>
          <cell r="AF442" t="str">
            <v>SENT</v>
          </cell>
          <cell r="AG442">
            <v>41278</v>
          </cell>
          <cell r="AN442"/>
          <cell r="AR442"/>
          <cell r="AS442"/>
          <cell r="AZ442"/>
          <cell r="BB442"/>
          <cell r="BC442"/>
          <cell r="BE442" t="b">
            <v>0</v>
          </cell>
          <cell r="BF442">
            <v>3</v>
          </cell>
          <cell r="BM442"/>
          <cell r="BO442" t="str">
            <v>04/07/15  DC as per todays conversation with Vikas, this project was closed at startup and moved to 2789 for completion.  This is now in the closed changed order box.
16/07/15: CM chased the AS when we should be expecting the CCN documents - CCN is draft</v>
          </cell>
          <cell r="BQ442"/>
          <cell r="BS442"/>
          <cell r="BU442"/>
          <cell r="BW442"/>
          <cell r="BX442"/>
          <cell r="BZ442"/>
          <cell r="CA442"/>
          <cell r="CB442"/>
          <cell r="CC442"/>
          <cell r="CD442"/>
          <cell r="CE442"/>
          <cell r="CF442"/>
          <cell r="CG442" t="b">
            <v>0</v>
          </cell>
          <cell r="CH442"/>
          <cell r="CJ442" t="b">
            <v>0</v>
          </cell>
          <cell r="CK442" t="b">
            <v>0</v>
          </cell>
          <cell r="CL442" t="b">
            <v>0</v>
          </cell>
          <cell r="CM442"/>
          <cell r="CO442"/>
          <cell r="CP442"/>
          <cell r="CQ442" t="b">
            <v>0</v>
          </cell>
          <cell r="CR442" t="b">
            <v>0</v>
          </cell>
          <cell r="CS442"/>
          <cell r="CT442"/>
          <cell r="CU442"/>
          <cell r="CV442"/>
          <cell r="CW442"/>
          <cell r="CX442" t="b">
            <v>0</v>
          </cell>
          <cell r="CY442" t="b">
            <v>0</v>
          </cell>
          <cell r="CZ442" t="b">
            <v>0</v>
          </cell>
          <cell r="DA442" t="b">
            <v>0</v>
          </cell>
          <cell r="DB442"/>
          <cell r="DC442"/>
          <cell r="DD442"/>
          <cell r="DE442" t="b">
            <v>0</v>
          </cell>
          <cell r="DF442" t="b">
            <v>0</v>
          </cell>
        </row>
        <row r="443">
          <cell r="A443" t="str">
            <v>COR2883</v>
          </cell>
          <cell r="B443" t="str">
            <v>BPMS - Internal Project</v>
          </cell>
          <cell r="C443" t="str">
            <v>99. Change Cancelled</v>
          </cell>
          <cell r="D443">
            <v>41950</v>
          </cell>
          <cell r="E443" t="str">
            <v>CO RCVD 03/01/2013
EQ-CLSD 07/11/2014</v>
          </cell>
          <cell r="F443" t="str">
            <v xml:space="preserve">Assessment upon the suitability of the BPMS platform for a number of differing business requirements within Xoserve. </v>
          </cell>
          <cell r="G443" t="b">
            <v>0</v>
          </cell>
          <cell r="H443" t="str">
            <v>COR2789</v>
          </cell>
          <cell r="I443">
            <v>41277</v>
          </cell>
          <cell r="L443" t="b">
            <v>0</v>
          </cell>
          <cell r="M443"/>
          <cell r="N443"/>
          <cell r="O443"/>
          <cell r="P443" t="str">
            <v>Steve Concannon</v>
          </cell>
          <cell r="Q443" t="str">
            <v>Project Brief approved at Workload meeting on 17/07/13</v>
          </cell>
          <cell r="R443" t="str">
            <v>Steve Adcock</v>
          </cell>
          <cell r="S443" t="str">
            <v>Andy Simpson</v>
          </cell>
          <cell r="T443" t="str">
            <v>CO</v>
          </cell>
          <cell r="U443" t="str">
            <v>CLOSED</v>
          </cell>
          <cell r="V443" t="b">
            <v>0</v>
          </cell>
          <cell r="W443">
            <v>41950</v>
          </cell>
          <cell r="X443" t="str">
            <v>Tom Lineham</v>
          </cell>
          <cell r="AD443"/>
          <cell r="AF443" t="str">
            <v>CLSD</v>
          </cell>
          <cell r="AG443">
            <v>41950</v>
          </cell>
          <cell r="AN443"/>
          <cell r="AR443"/>
          <cell r="AS443"/>
          <cell r="AZ443"/>
          <cell r="BB443"/>
          <cell r="BC443"/>
          <cell r="BE443" t="b">
            <v>0</v>
          </cell>
          <cell r="BF443">
            <v>6</v>
          </cell>
          <cell r="BM443"/>
          <cell r="BO443" t="str">
            <v xml:space="preserve">04/08/15 DC This project was closed at Co and has moved to 2789 as per discussion with VK.
16/07/15: CM chased the AS when we should be expecting the CCN documents - CCN is drafted and with JR for review. As Vicky Palmer is the Project Executive and she </v>
          </cell>
          <cell r="BQ443"/>
          <cell r="BS443"/>
          <cell r="BU443"/>
          <cell r="BW443"/>
          <cell r="BX443"/>
          <cell r="BZ443"/>
          <cell r="CA443"/>
          <cell r="CB443"/>
          <cell r="CC443"/>
          <cell r="CD443"/>
          <cell r="CE443"/>
          <cell r="CF443"/>
          <cell r="CG443" t="b">
            <v>0</v>
          </cell>
          <cell r="CH443"/>
          <cell r="CJ443" t="b">
            <v>0</v>
          </cell>
          <cell r="CK443" t="b">
            <v>0</v>
          </cell>
          <cell r="CL443" t="b">
            <v>0</v>
          </cell>
          <cell r="CM443"/>
          <cell r="CO443"/>
          <cell r="CP443"/>
          <cell r="CQ443" t="b">
            <v>0</v>
          </cell>
          <cell r="CR443" t="b">
            <v>0</v>
          </cell>
          <cell r="CS443"/>
          <cell r="CT443"/>
          <cell r="CU443"/>
          <cell r="CV443"/>
          <cell r="CW443"/>
          <cell r="CX443" t="b">
            <v>0</v>
          </cell>
          <cell r="CY443" t="b">
            <v>0</v>
          </cell>
          <cell r="CZ443" t="b">
            <v>0</v>
          </cell>
          <cell r="DA443" t="b">
            <v>0</v>
          </cell>
          <cell r="DB443"/>
          <cell r="DC443"/>
          <cell r="DD443"/>
          <cell r="DE443" t="b">
            <v>0</v>
          </cell>
          <cell r="DF443" t="b">
            <v>0</v>
          </cell>
        </row>
        <row r="444">
          <cell r="A444" t="str">
            <v>COR2884</v>
          </cell>
          <cell r="B444" t="str">
            <v>Desktop Transformation Project</v>
          </cell>
          <cell r="C444" t="str">
            <v>99. Change Cancelled</v>
          </cell>
          <cell r="D444">
            <v>42683</v>
          </cell>
          <cell r="E444" t="str">
            <v>CO RCVD 09/01/2013
EQ PNDG 19/02/2013
PD-PROD 01/09/2014
PD-POPD 06/10/2016
PD-CLSD 09/11/2016</v>
          </cell>
          <cell r="F444"/>
          <cell r="G444" t="b">
            <v>0</v>
          </cell>
          <cell r="H444" t="str">
            <v>COR3907</v>
          </cell>
          <cell r="I444">
            <v>41283</v>
          </cell>
          <cell r="K444">
            <v>42460</v>
          </cell>
          <cell r="L444" t="b">
            <v>0</v>
          </cell>
          <cell r="M444"/>
          <cell r="N444"/>
          <cell r="O444"/>
          <cell r="P444" t="str">
            <v>Max Pemberton</v>
          </cell>
          <cell r="Q444" t="str">
            <v>Workload Meeting 09/01/13
 PIA - Pre Sanction Meeting 20/09/16</v>
          </cell>
          <cell r="R444" t="str">
            <v>Paul Crump</v>
          </cell>
          <cell r="S444" t="str">
            <v>Darran Dredge</v>
          </cell>
          <cell r="T444" t="str">
            <v>CR (internal)</v>
          </cell>
          <cell r="U444" t="str">
            <v>CLOSED</v>
          </cell>
          <cell r="V444" t="b">
            <v>0</v>
          </cell>
          <cell r="W444">
            <v>42683</v>
          </cell>
          <cell r="X444"/>
          <cell r="AD444"/>
          <cell r="AF444"/>
          <cell r="AN444"/>
          <cell r="AR444"/>
          <cell r="AS444"/>
          <cell r="AZ444"/>
          <cell r="BB444"/>
          <cell r="BC444"/>
          <cell r="BE444" t="b">
            <v>0</v>
          </cell>
          <cell r="BF444">
            <v>6</v>
          </cell>
          <cell r="BH444">
            <v>42459</v>
          </cell>
          <cell r="BI444">
            <v>42460</v>
          </cell>
          <cell r="BM444"/>
          <cell r="BO444" t="str">
            <v xml:space="preserve">09/11/16: Cm This has now been closed as PIA and ECF have been received. CM will advise all of the team. And PJT team that it has been closed and will now cntinue to deliver under COR3907
20/09/16 DC ER brought a PIA to Pre-Sanction today, as the project </v>
          </cell>
          <cell r="BQ444"/>
          <cell r="BS444"/>
          <cell r="BU444"/>
          <cell r="BW444"/>
          <cell r="BX444" t="str">
            <v>Medium</v>
          </cell>
          <cell r="BZ444"/>
          <cell r="CA444"/>
          <cell r="CB444"/>
          <cell r="CC444"/>
          <cell r="CD444"/>
          <cell r="CE444"/>
          <cell r="CF444"/>
          <cell r="CG444" t="b">
            <v>0</v>
          </cell>
          <cell r="CH444"/>
          <cell r="CJ444" t="b">
            <v>0</v>
          </cell>
          <cell r="CK444" t="b">
            <v>0</v>
          </cell>
          <cell r="CL444" t="b">
            <v>0</v>
          </cell>
          <cell r="CM444"/>
          <cell r="CO444"/>
          <cell r="CP444"/>
          <cell r="CQ444" t="b">
            <v>0</v>
          </cell>
          <cell r="CR444" t="b">
            <v>0</v>
          </cell>
          <cell r="CS444"/>
          <cell r="CT444"/>
          <cell r="CU444"/>
          <cell r="CV444"/>
          <cell r="CW444"/>
          <cell r="CX444" t="b">
            <v>0</v>
          </cell>
          <cell r="CY444" t="b">
            <v>0</v>
          </cell>
          <cell r="CZ444" t="b">
            <v>0</v>
          </cell>
          <cell r="DA444" t="b">
            <v>0</v>
          </cell>
          <cell r="DB444"/>
          <cell r="DC444"/>
          <cell r="DD444"/>
          <cell r="DE444" t="b">
            <v>0</v>
          </cell>
          <cell r="DF444" t="b">
            <v>0</v>
          </cell>
        </row>
        <row r="445">
          <cell r="A445" t="str">
            <v>COR2885</v>
          </cell>
          <cell r="B445" t="str">
            <v>IP TTD Server Procurement</v>
          </cell>
          <cell r="C445" t="str">
            <v>99. Change Cancelled</v>
          </cell>
          <cell r="D445">
            <v>41281</v>
          </cell>
          <cell r="E445" t="str">
            <v>CO RCVD 07/01/2013</v>
          </cell>
          <cell r="F445"/>
          <cell r="G445" t="b">
            <v>0</v>
          </cell>
          <cell r="H445"/>
          <cell r="I445">
            <v>41281</v>
          </cell>
          <cell r="J445">
            <v>41295</v>
          </cell>
          <cell r="L445" t="b">
            <v>0</v>
          </cell>
          <cell r="M445"/>
          <cell r="N445"/>
          <cell r="O445"/>
          <cell r="P445" t="str">
            <v>Denis Regan</v>
          </cell>
          <cell r="Q445" t="str">
            <v>Workload Meeting 20/02/13</v>
          </cell>
          <cell r="R445"/>
          <cell r="S445"/>
          <cell r="T445" t="str">
            <v>CR (internal)</v>
          </cell>
          <cell r="U445" t="str">
            <v>CLOSED</v>
          </cell>
          <cell r="V445" t="b">
            <v>0</v>
          </cell>
          <cell r="X445"/>
          <cell r="AD445"/>
          <cell r="AF445"/>
          <cell r="AN445"/>
          <cell r="AR445"/>
          <cell r="AS445"/>
          <cell r="AZ445"/>
          <cell r="BB445"/>
          <cell r="BC445"/>
          <cell r="BE445" t="b">
            <v>0</v>
          </cell>
          <cell r="BF445">
            <v>7</v>
          </cell>
          <cell r="BM445"/>
          <cell r="BO445" t="str">
            <v xml:space="preserve">02/07/15: CM- Denis Regan has sent an up "Given this was 2 ½ years ago I’m struggling to recall specifically
what was done, however I believe that additional TTD capability was provided.  I would suggest that this is closed."
13/04/2015 AT - Set CO-CLSD
</v>
          </cell>
          <cell r="BQ445"/>
          <cell r="BS445"/>
          <cell r="BU445"/>
          <cell r="BW445"/>
          <cell r="BX445"/>
          <cell r="BZ445"/>
          <cell r="CA445"/>
          <cell r="CB445"/>
          <cell r="CC445"/>
          <cell r="CD445"/>
          <cell r="CE445"/>
          <cell r="CF445"/>
          <cell r="CG445" t="b">
            <v>0</v>
          </cell>
          <cell r="CH445"/>
          <cell r="CJ445" t="b">
            <v>0</v>
          </cell>
          <cell r="CK445" t="b">
            <v>0</v>
          </cell>
          <cell r="CL445" t="b">
            <v>0</v>
          </cell>
          <cell r="CM445"/>
          <cell r="CO445"/>
          <cell r="CP445"/>
          <cell r="CQ445" t="b">
            <v>0</v>
          </cell>
          <cell r="CR445" t="b">
            <v>0</v>
          </cell>
          <cell r="CS445"/>
          <cell r="CT445"/>
          <cell r="CU445"/>
          <cell r="CV445"/>
          <cell r="CW445"/>
          <cell r="CX445" t="b">
            <v>0</v>
          </cell>
          <cell r="CY445" t="b">
            <v>0</v>
          </cell>
          <cell r="CZ445" t="b">
            <v>0</v>
          </cell>
          <cell r="DA445" t="b">
            <v>0</v>
          </cell>
          <cell r="DB445"/>
          <cell r="DC445"/>
          <cell r="DD445"/>
          <cell r="DE445" t="b">
            <v>0</v>
          </cell>
          <cell r="DF445" t="b">
            <v>0</v>
          </cell>
        </row>
        <row r="446">
          <cell r="A446" t="str">
            <v>xrn2354</v>
          </cell>
          <cell r="B446" t="str">
            <v>DN Access to IP (Information Provisioning) Systems &amp; Reports</v>
          </cell>
          <cell r="C446" t="str">
            <v>99. Change Cancelled</v>
          </cell>
          <cell r="D446">
            <v>42223</v>
          </cell>
          <cell r="E446" t="str">
            <v>CO RCVD 27/07/2011
EQ PNDG 03/08/2011
EQ PROD 08/08/2011
CO-CLSD 07/08/2015</v>
          </cell>
          <cell r="F446" t="str">
            <v>Provide DNs with direct access to the IP system to run existing reports and also create new reports</v>
          </cell>
          <cell r="G446" t="b">
            <v>0</v>
          </cell>
          <cell r="H446"/>
          <cell r="I446">
            <v>40751</v>
          </cell>
          <cell r="J446">
            <v>40765</v>
          </cell>
          <cell r="L446" t="b">
            <v>0</v>
          </cell>
          <cell r="M446" t="str">
            <v>ADN</v>
          </cell>
          <cell r="N446"/>
          <cell r="O446" t="str">
            <v>Joel Martin</v>
          </cell>
          <cell r="P446" t="str">
            <v>Joel Martin</v>
          </cell>
          <cell r="Q446" t="str">
            <v>not yet approved</v>
          </cell>
          <cell r="R446"/>
          <cell r="S446" t="str">
            <v>Lorraine Cave</v>
          </cell>
          <cell r="T446" t="str">
            <v>CO</v>
          </cell>
          <cell r="U446" t="str">
            <v>CLOSED</v>
          </cell>
          <cell r="V446" t="b">
            <v>1</v>
          </cell>
          <cell r="X446"/>
          <cell r="Y446">
            <v>40763</v>
          </cell>
          <cell r="Z446">
            <v>41227</v>
          </cell>
          <cell r="AA446">
            <v>41227</v>
          </cell>
          <cell r="AD446"/>
          <cell r="AF446" t="str">
            <v>PROD</v>
          </cell>
          <cell r="AG446">
            <v>40763</v>
          </cell>
          <cell r="AN446"/>
          <cell r="AR446"/>
          <cell r="AS446"/>
          <cell r="AZ446"/>
          <cell r="BB446"/>
          <cell r="BC446"/>
          <cell r="BE446" t="b">
            <v>0</v>
          </cell>
          <cell r="BF446">
            <v>3</v>
          </cell>
          <cell r="BM446"/>
          <cell r="BO446" t="str">
            <v xml:space="preserve">07/08/15 - CM Received closure email confirmation from Colin Thomson.
21/07/15 CM LC does not have any notes on this - LC Suggested actions
1.	 PMO to check what document you hold, can you dig out the EQR and see who it was sent from.
Then….
2.	Depending </v>
          </cell>
          <cell r="BQ446"/>
          <cell r="BS446"/>
          <cell r="BU446"/>
          <cell r="BW446"/>
          <cell r="BX446"/>
          <cell r="BZ446"/>
          <cell r="CA446"/>
          <cell r="CB446"/>
          <cell r="CC446"/>
          <cell r="CD446"/>
          <cell r="CE446"/>
          <cell r="CF446"/>
          <cell r="CG446" t="b">
            <v>0</v>
          </cell>
          <cell r="CH446"/>
          <cell r="CJ446" t="b">
            <v>0</v>
          </cell>
          <cell r="CK446" t="b">
            <v>0</v>
          </cell>
          <cell r="CL446" t="b">
            <v>0</v>
          </cell>
          <cell r="CM446"/>
          <cell r="CO446"/>
          <cell r="CP446"/>
          <cell r="CQ446" t="b">
            <v>0</v>
          </cell>
          <cell r="CR446" t="b">
            <v>0</v>
          </cell>
          <cell r="CS446"/>
          <cell r="CT446"/>
          <cell r="CU446"/>
          <cell r="CV446"/>
          <cell r="CW446"/>
          <cell r="CX446" t="b">
            <v>0</v>
          </cell>
          <cell r="CY446" t="b">
            <v>0</v>
          </cell>
          <cell r="CZ446" t="b">
            <v>0</v>
          </cell>
          <cell r="DA446" t="b">
            <v>0</v>
          </cell>
          <cell r="DB446"/>
          <cell r="DC446"/>
          <cell r="DD446"/>
          <cell r="DE446" t="b">
            <v>0</v>
          </cell>
          <cell r="DF446" t="b">
            <v>0</v>
          </cell>
        </row>
        <row r="447">
          <cell r="A447" t="str">
            <v>xrn2412</v>
          </cell>
          <cell r="B447" t="str">
            <v>Ad-hoc Interruption Auction – Autumn 2011</v>
          </cell>
          <cell r="C447" t="str">
            <v>100. Change Completed</v>
          </cell>
          <cell r="D447">
            <v>41450</v>
          </cell>
          <cell r="E447" t="str">
            <v>CO RCVD 22/09/2011,EQ PNDG 29/09/2011,EQ CLSD 25/06/2013</v>
          </cell>
          <cell r="F447" t="str">
            <v>NGN and SGN did not secure sufficient interruptible capacity at the annual auction and wish to undertake an ad-hoc auction in advance of waiting for the next annual cycle</v>
          </cell>
          <cell r="G447" t="b">
            <v>0</v>
          </cell>
          <cell r="H447"/>
          <cell r="I447">
            <v>40808</v>
          </cell>
          <cell r="J447">
            <v>40822</v>
          </cell>
          <cell r="L447" t="b">
            <v>0</v>
          </cell>
          <cell r="M447" t="str">
            <v>ALL</v>
          </cell>
          <cell r="N447"/>
          <cell r="O447" t="str">
            <v>Joanna Ferguson</v>
          </cell>
          <cell r="P447" t="str">
            <v>Joanna Fergusson</v>
          </cell>
          <cell r="Q447" t="str">
            <v>not yet approved</v>
          </cell>
          <cell r="R447" t="str">
            <v>Emma Smith</v>
          </cell>
          <cell r="S447"/>
          <cell r="T447" t="str">
            <v>CO</v>
          </cell>
          <cell r="U447" t="str">
            <v>COMPLETE</v>
          </cell>
          <cell r="V447" t="b">
            <v>1</v>
          </cell>
          <cell r="X447"/>
          <cell r="Y447">
            <v>40815</v>
          </cell>
          <cell r="AD447"/>
          <cell r="AF447" t="str">
            <v>CLSD</v>
          </cell>
          <cell r="AG447">
            <v>41450</v>
          </cell>
          <cell r="AN447"/>
          <cell r="AR447"/>
          <cell r="AS447"/>
          <cell r="AZ447"/>
          <cell r="BB447"/>
          <cell r="BC447"/>
          <cell r="BE447" t="b">
            <v>0</v>
          </cell>
          <cell r="BF447">
            <v>5</v>
          </cell>
          <cell r="BM447"/>
          <cell r="BO447" t="str">
            <v xml:space="preserve">25/06/13 KB - E mail received from Joanna authorising closure. 
24/06/13 KB - Authorisation for closure requested from Joanna (this was implemented as a small change by IS Ops without requirement for a project and full project governance). 
13/10/11 AK - </v>
          </cell>
          <cell r="BQ447"/>
          <cell r="BS447"/>
          <cell r="BU447"/>
          <cell r="BW447"/>
          <cell r="BX447"/>
          <cell r="BZ447"/>
          <cell r="CA447"/>
          <cell r="CB447"/>
          <cell r="CC447"/>
          <cell r="CD447"/>
          <cell r="CE447"/>
          <cell r="CF447"/>
          <cell r="CG447" t="b">
            <v>0</v>
          </cell>
          <cell r="CH447"/>
          <cell r="CJ447" t="b">
            <v>0</v>
          </cell>
          <cell r="CK447" t="b">
            <v>0</v>
          </cell>
          <cell r="CL447" t="b">
            <v>0</v>
          </cell>
          <cell r="CM447"/>
          <cell r="CO447"/>
          <cell r="CP447"/>
          <cell r="CQ447" t="b">
            <v>0</v>
          </cell>
          <cell r="CR447" t="b">
            <v>0</v>
          </cell>
          <cell r="CS447"/>
          <cell r="CT447"/>
          <cell r="CU447"/>
          <cell r="CV447"/>
          <cell r="CW447"/>
          <cell r="CX447" t="b">
            <v>0</v>
          </cell>
          <cell r="CY447" t="b">
            <v>0</v>
          </cell>
          <cell r="CZ447" t="b">
            <v>0</v>
          </cell>
          <cell r="DA447" t="b">
            <v>0</v>
          </cell>
          <cell r="DB447"/>
          <cell r="DC447"/>
          <cell r="DD447"/>
          <cell r="DE447" t="b">
            <v>0</v>
          </cell>
          <cell r="DF447" t="b">
            <v>0</v>
          </cell>
        </row>
        <row r="448">
          <cell r="A448" t="str">
            <v>xrn2508</v>
          </cell>
          <cell r="B448" t="str">
            <v xml:space="preserve">Gemini Exit - 37 Month Application Period fault resolution
</v>
          </cell>
          <cell r="C448" t="str">
            <v>99. Change Cancelled</v>
          </cell>
          <cell r="D448">
            <v>41309</v>
          </cell>
          <cell r="E448" t="str">
            <v>CO RCVD 23/12/2011,EQ PNDG 23/12/2011,EQ PROD 09/01/2012,EQ CLSD 04/02/2013</v>
          </cell>
          <cell r="F448" t="str">
            <v>While setting up AIEFLEC0009 MOS in Exit application, Period” field under “Setup MOS &gt; Setup General Rule” was given as 25 months. This field should be 37 months.
This issue was highlighted by a Shipper who was trying to add a capacity request to the syst</v>
          </cell>
          <cell r="G448" t="b">
            <v>0</v>
          </cell>
          <cell r="H448"/>
          <cell r="I448">
            <v>40900</v>
          </cell>
          <cell r="J448">
            <v>40919</v>
          </cell>
          <cell r="L448" t="b">
            <v>0</v>
          </cell>
          <cell r="M448" t="str">
            <v>NNW</v>
          </cell>
          <cell r="N448" t="str">
            <v>NGT</v>
          </cell>
          <cell r="O448" t="str">
            <v>Sean McGoldrick</v>
          </cell>
          <cell r="P448" t="str">
            <v>Sean McGoldrick</v>
          </cell>
          <cell r="Q448" t="str">
            <v>Not approved as running as a small change rather than a project.</v>
          </cell>
          <cell r="R448"/>
          <cell r="S448" t="str">
            <v>Lorraine Cave</v>
          </cell>
          <cell r="T448" t="str">
            <v>CO</v>
          </cell>
          <cell r="U448" t="str">
            <v>CLOSED</v>
          </cell>
          <cell r="V448" t="b">
            <v>1</v>
          </cell>
          <cell r="X448" t="str">
            <v>Alison Kane</v>
          </cell>
          <cell r="Y448">
            <v>40917</v>
          </cell>
          <cell r="AD448"/>
          <cell r="AF448" t="str">
            <v>CLSD</v>
          </cell>
          <cell r="AG448">
            <v>41309</v>
          </cell>
          <cell r="AN448"/>
          <cell r="AR448"/>
          <cell r="AS448"/>
          <cell r="AZ448"/>
          <cell r="BB448"/>
          <cell r="BC448"/>
          <cell r="BE448" t="b">
            <v>0</v>
          </cell>
          <cell r="BF448">
            <v>5</v>
          </cell>
          <cell r="BM448"/>
          <cell r="BO448" t="str">
            <v>04/02/13 KB - Refer to e-mail sent to UKT confirming that this piece of work was accommodated as a Minor Enhancement.  In view of this a CCN is not required and has therefore not been produced.  Status set to EQ-CLSD.
10/09/12 KB - Transferred from DT to</v>
          </cell>
          <cell r="BQ448"/>
          <cell r="BS448"/>
          <cell r="BU448"/>
          <cell r="BW448"/>
          <cell r="BX448"/>
          <cell r="BZ448"/>
          <cell r="CA448"/>
          <cell r="CB448"/>
          <cell r="CC448"/>
          <cell r="CD448"/>
          <cell r="CE448"/>
          <cell r="CF448"/>
          <cell r="CG448" t="b">
            <v>0</v>
          </cell>
          <cell r="CH448"/>
          <cell r="CJ448" t="b">
            <v>0</v>
          </cell>
          <cell r="CK448" t="b">
            <v>0</v>
          </cell>
          <cell r="CL448" t="b">
            <v>0</v>
          </cell>
          <cell r="CM448"/>
          <cell r="CO448"/>
          <cell r="CP448"/>
          <cell r="CQ448" t="b">
            <v>0</v>
          </cell>
          <cell r="CR448" t="b">
            <v>0</v>
          </cell>
          <cell r="CS448"/>
          <cell r="CT448"/>
          <cell r="CU448"/>
          <cell r="CV448"/>
          <cell r="CW448"/>
          <cell r="CX448" t="b">
            <v>0</v>
          </cell>
          <cell r="CY448" t="b">
            <v>0</v>
          </cell>
          <cell r="CZ448" t="b">
            <v>0</v>
          </cell>
          <cell r="DA448" t="b">
            <v>0</v>
          </cell>
          <cell r="DB448"/>
          <cell r="DC448"/>
          <cell r="DD448"/>
          <cell r="DE448" t="b">
            <v>0</v>
          </cell>
          <cell r="DF448" t="b">
            <v>0</v>
          </cell>
        </row>
        <row r="449">
          <cell r="A449" t="str">
            <v>COR3008</v>
          </cell>
          <cell r="B449" t="str">
            <v>MOD0430 – DCC Day 1 Shipper Technical Design</v>
          </cell>
          <cell r="C449" t="str">
            <v>99. Change Cancelled</v>
          </cell>
          <cell r="D449">
            <v>41604</v>
          </cell>
          <cell r="E449" t="str">
            <v>CO RCVD 14/04/2013
EQ PROD 29/04/2013
EQ SENT 11/06/2013
BE RCVD 25/06/2013
BE PROD 25/06/2013
BE-CLSD 26/11/2013</v>
          </cell>
          <cell r="F449" t="str">
            <v>Development of Mod 430 is required to progress the SMIP changes to facilitate the implementation of the DCC.  As part of COR2831 GT's have instructed Xoserve to provide a DCA to deliver the requirements of the Mod.  Once the business requirements are sign</v>
          </cell>
          <cell r="G449" t="b">
            <v>0</v>
          </cell>
          <cell r="H449"/>
          <cell r="I449">
            <v>41379</v>
          </cell>
          <cell r="J449">
            <v>41393</v>
          </cell>
          <cell r="L449" t="b">
            <v>0</v>
          </cell>
          <cell r="M449" t="str">
            <v>ALL</v>
          </cell>
          <cell r="N449"/>
          <cell r="O449" t="str">
            <v>Joanna Ferguson</v>
          </cell>
          <cell r="P449" t="str">
            <v>Joanna Ferguson</v>
          </cell>
          <cell r="Q449" t="str">
            <v>Workload Meeting 19/04/13</v>
          </cell>
          <cell r="R449" t="str">
            <v>Andy Miller</v>
          </cell>
          <cell r="S449" t="str">
            <v>Lee Chambers</v>
          </cell>
          <cell r="T449" t="str">
            <v>CO</v>
          </cell>
          <cell r="U449" t="str">
            <v>CLOSED</v>
          </cell>
          <cell r="V449" t="b">
            <v>1</v>
          </cell>
          <cell r="X449" t="str">
            <v>Julie Smart</v>
          </cell>
          <cell r="Y449">
            <v>41393</v>
          </cell>
          <cell r="Z449">
            <v>41439</v>
          </cell>
          <cell r="AB449">
            <v>41436</v>
          </cell>
          <cell r="AD449"/>
          <cell r="AE449">
            <v>41528</v>
          </cell>
          <cell r="AF449" t="str">
            <v>SENT</v>
          </cell>
          <cell r="AG449">
            <v>41436</v>
          </cell>
          <cell r="AH449">
            <v>41450</v>
          </cell>
          <cell r="AN449"/>
          <cell r="AR449"/>
          <cell r="AS449" t="str">
            <v>CLSD</v>
          </cell>
          <cell r="AT449">
            <v>41604</v>
          </cell>
          <cell r="AZ449"/>
          <cell r="BB449"/>
          <cell r="BC449"/>
          <cell r="BE449" t="b">
            <v>0</v>
          </cell>
          <cell r="BF449">
            <v>42</v>
          </cell>
          <cell r="BM449"/>
          <cell r="BO449" t="str">
            <v>26/11/13 KB - Email received from Jo authorising closure of COR3008 as the BER was delivered under CO2831.  
16/09/13 KB - Note sent to Jo Ferguson requesting her approval to close COR3008 per verbal request from Lee Chambers (as the BER was delivered und</v>
          </cell>
          <cell r="BQ449"/>
          <cell r="BS449"/>
          <cell r="BU449"/>
          <cell r="BW449"/>
          <cell r="BX449"/>
          <cell r="BZ449"/>
          <cell r="CA449"/>
          <cell r="CB449"/>
          <cell r="CC449"/>
          <cell r="CD449"/>
          <cell r="CE449"/>
          <cell r="CF449"/>
          <cell r="CG449" t="b">
            <v>0</v>
          </cell>
          <cell r="CH449"/>
          <cell r="CJ449" t="b">
            <v>0</v>
          </cell>
          <cell r="CK449" t="b">
            <v>0</v>
          </cell>
          <cell r="CL449" t="b">
            <v>0</v>
          </cell>
          <cell r="CM449"/>
          <cell r="CO449"/>
          <cell r="CP449"/>
          <cell r="CQ449" t="b">
            <v>0</v>
          </cell>
          <cell r="CR449" t="b">
            <v>0</v>
          </cell>
          <cell r="CS449"/>
          <cell r="CT449"/>
          <cell r="CU449"/>
          <cell r="CV449"/>
          <cell r="CW449"/>
          <cell r="CX449" t="b">
            <v>0</v>
          </cell>
          <cell r="CY449" t="b">
            <v>0</v>
          </cell>
          <cell r="CZ449" t="b">
            <v>0</v>
          </cell>
          <cell r="DA449" t="b">
            <v>0</v>
          </cell>
          <cell r="DB449"/>
          <cell r="DC449"/>
          <cell r="DD449"/>
          <cell r="DE449" t="b">
            <v>0</v>
          </cell>
          <cell r="DF449" t="b">
            <v>0</v>
          </cell>
        </row>
        <row r="450">
          <cell r="A450" t="str">
            <v>COR3001</v>
          </cell>
          <cell r="B450" t="str">
            <v>Mod 345 - Removal of DMV Regime</v>
          </cell>
          <cell r="C450" t="str">
            <v>100. Change Completed</v>
          </cell>
          <cell r="D450">
            <v>41596</v>
          </cell>
          <cell r="E450" t="str">
            <v>CO RCVD 12/04/2013
EQ PROD 24/04/2013
EQ-SENT 03/05/2013
PD-SENT 30/07/2013
PD-CLSD 18/11/2013</v>
          </cell>
          <cell r="F450" t="str">
            <v>UNC Mod 345 removes the option for Users to nominate a Supply Point as Daily Metered where the Daily Read Requirement does not apply ( see G1.5.2) after 30th September 2013.. 
Where Transporter Daily Read Equipment is installed at a DM Supply Point on 30</v>
          </cell>
          <cell r="G450" t="b">
            <v>0</v>
          </cell>
          <cell r="H450"/>
          <cell r="I450">
            <v>41376</v>
          </cell>
          <cell r="J450">
            <v>41390</v>
          </cell>
          <cell r="L450" t="b">
            <v>0</v>
          </cell>
          <cell r="M450" t="str">
            <v>ALL</v>
          </cell>
          <cell r="N450"/>
          <cell r="O450" t="str">
            <v>Joel Martin</v>
          </cell>
          <cell r="P450" t="str">
            <v>Joel Martin</v>
          </cell>
          <cell r="Q450" t="str">
            <v>Worload Meeting 17/04/2013</v>
          </cell>
          <cell r="R450"/>
          <cell r="S450" t="str">
            <v>Lorraine Cave</v>
          </cell>
          <cell r="T450" t="str">
            <v>CO</v>
          </cell>
          <cell r="U450" t="str">
            <v>COMPLETE</v>
          </cell>
          <cell r="V450" t="b">
            <v>1</v>
          </cell>
          <cell r="W450">
            <v>41596</v>
          </cell>
          <cell r="X450" t="str">
            <v>Sue Turnbull</v>
          </cell>
          <cell r="Y450">
            <v>41388</v>
          </cell>
          <cell r="Z450">
            <v>41397</v>
          </cell>
          <cell r="AB450">
            <v>41397</v>
          </cell>
          <cell r="AD450"/>
          <cell r="AE450">
            <v>41489</v>
          </cell>
          <cell r="AF450" t="str">
            <v>SENT</v>
          </cell>
          <cell r="AG450">
            <v>41397</v>
          </cell>
          <cell r="AN450"/>
          <cell r="AR450"/>
          <cell r="AS450"/>
          <cell r="AZ450"/>
          <cell r="BB450"/>
          <cell r="BC450"/>
          <cell r="BE450" t="b">
            <v>0</v>
          </cell>
          <cell r="BF450">
            <v>4</v>
          </cell>
          <cell r="BK450">
            <v>41485</v>
          </cell>
          <cell r="BL450">
            <v>41505</v>
          </cell>
          <cell r="BM450" t="str">
            <v>CLSD</v>
          </cell>
          <cell r="BN450">
            <v>41596</v>
          </cell>
          <cell r="BO450" t="str">
            <v>18/11/13 KB - Email closure authorisation received from Joel Martin.</v>
          </cell>
          <cell r="BQ450"/>
          <cell r="BS450"/>
          <cell r="BU450"/>
          <cell r="BW450"/>
          <cell r="BX450"/>
          <cell r="BZ450"/>
          <cell r="CA450"/>
          <cell r="CB450"/>
          <cell r="CC450"/>
          <cell r="CD450"/>
          <cell r="CE450"/>
          <cell r="CF450"/>
          <cell r="CG450" t="b">
            <v>0</v>
          </cell>
          <cell r="CH450"/>
          <cell r="CJ450" t="b">
            <v>0</v>
          </cell>
          <cell r="CK450" t="b">
            <v>0</v>
          </cell>
          <cell r="CL450" t="b">
            <v>0</v>
          </cell>
          <cell r="CM450"/>
          <cell r="CO450"/>
          <cell r="CP450"/>
          <cell r="CQ450" t="b">
            <v>0</v>
          </cell>
          <cell r="CR450" t="b">
            <v>0</v>
          </cell>
          <cell r="CS450"/>
          <cell r="CT450"/>
          <cell r="CU450"/>
          <cell r="CV450"/>
          <cell r="CW450"/>
          <cell r="CX450" t="b">
            <v>0</v>
          </cell>
          <cell r="CY450" t="b">
            <v>0</v>
          </cell>
          <cell r="CZ450" t="b">
            <v>0</v>
          </cell>
          <cell r="DA450" t="b">
            <v>0</v>
          </cell>
          <cell r="DB450"/>
          <cell r="DC450"/>
          <cell r="DD450"/>
          <cell r="DE450" t="b">
            <v>0</v>
          </cell>
          <cell r="DF450" t="b">
            <v>0</v>
          </cell>
        </row>
        <row r="451">
          <cell r="A451" t="str">
            <v>COR3581</v>
          </cell>
          <cell r="B451" t="str">
            <v>Xoserve disaggregation of multi meter supply points with a DM element (Mod 428)</v>
          </cell>
          <cell r="C451" t="str">
            <v>99. Change Cancelled</v>
          </cell>
          <cell r="D451">
            <v>42661</v>
          </cell>
          <cell r="E451" t="str">
            <v>CO-RCVD 11/02/2015
EQ-PROD 24/02/2015
EQ-SENT 01/04/2015
BE-RCVD 02/04/2015
BE-PROD 02/04/2015
BE-PNDG 07/05/2015
BE-SENT 04/06/2015
CA-RCVD 16/06/2015
SN-PNDG 16/06/2015
SN- SENT-26/06/2015
PD-SENT- 18/02/2016
CO-CLSD-25/04/2016
PD-POPD- 18/10/2016
PD-CL</v>
          </cell>
          <cell r="F451" t="str">
            <v>UNC Modification requires all multi metered supply points to be disaggregated in advance of UK Link replacement.  Shippers are encouraged to submit the disaggregation requests, but if they fail to do so Xoserve will carry this out based on rules contained</v>
          </cell>
          <cell r="G451" t="b">
            <v>0</v>
          </cell>
          <cell r="H451"/>
          <cell r="I451">
            <v>42046</v>
          </cell>
          <cell r="J451">
            <v>42059</v>
          </cell>
          <cell r="L451" t="b">
            <v>0</v>
          </cell>
          <cell r="M451" t="str">
            <v>ADN</v>
          </cell>
          <cell r="N451"/>
          <cell r="O451" t="str">
            <v>Joanna Ferguson</v>
          </cell>
          <cell r="P451" t="str">
            <v>Joanna Ferguson</v>
          </cell>
          <cell r="Q451" t="str">
            <v>ICAF 11/02/15</v>
          </cell>
          <cell r="R451" t="str">
            <v>Dave Ackers</v>
          </cell>
          <cell r="S451" t="str">
            <v>Andy Simpson</v>
          </cell>
          <cell r="T451" t="str">
            <v>CO</v>
          </cell>
          <cell r="U451" t="str">
            <v>CLOSED</v>
          </cell>
          <cell r="V451" t="b">
            <v>1</v>
          </cell>
          <cell r="X451" t="str">
            <v>Christina McArthur</v>
          </cell>
          <cell r="Y451">
            <v>42059</v>
          </cell>
          <cell r="Z451">
            <v>42101</v>
          </cell>
          <cell r="AB451">
            <v>42095</v>
          </cell>
          <cell r="AC451">
            <v>0</v>
          </cell>
          <cell r="AD451"/>
          <cell r="AF451" t="str">
            <v>SENT</v>
          </cell>
          <cell r="AG451">
            <v>42095</v>
          </cell>
          <cell r="AH451">
            <v>42096</v>
          </cell>
          <cell r="AI451">
            <v>42111</v>
          </cell>
          <cell r="AJ451">
            <v>42111</v>
          </cell>
          <cell r="AK451">
            <v>42159</v>
          </cell>
          <cell r="AM451">
            <v>42159</v>
          </cell>
          <cell r="AN451"/>
          <cell r="AO451">
            <v>42169</v>
          </cell>
          <cell r="AP451">
            <v>10570</v>
          </cell>
          <cell r="AR451"/>
          <cell r="AS451" t="str">
            <v>SENT</v>
          </cell>
          <cell r="AT451">
            <v>42159</v>
          </cell>
          <cell r="AU451">
            <v>42171</v>
          </cell>
          <cell r="AX451">
            <v>42185</v>
          </cell>
          <cell r="AZ451"/>
          <cell r="BA451">
            <v>42181</v>
          </cell>
          <cell r="BB451" t="str">
            <v>3 and 1/2 months</v>
          </cell>
          <cell r="BC451" t="str">
            <v>SENT</v>
          </cell>
          <cell r="BD451">
            <v>42181</v>
          </cell>
          <cell r="BE451" t="b">
            <v>0</v>
          </cell>
          <cell r="BF451">
            <v>3</v>
          </cell>
          <cell r="BG451">
            <v>42065</v>
          </cell>
          <cell r="BH451">
            <v>42278</v>
          </cell>
          <cell r="BJ451">
            <v>42460</v>
          </cell>
          <cell r="BK451">
            <v>42418</v>
          </cell>
          <cell r="BL451">
            <v>42446</v>
          </cell>
          <cell r="BM451" t="str">
            <v>CLSD</v>
          </cell>
          <cell r="BN451">
            <v>42485</v>
          </cell>
          <cell r="BO451" t="str">
            <v>02/10/2017 - IB - Project Closed
10/08/17 DC Sent email to RP to request closing this project.
18/10/16: CM The project should be placed on PD-POPD as documents are outstanding for this project and ECF needs to be completed before it can be closed.
22/06/</v>
          </cell>
          <cell r="BQ451"/>
          <cell r="BS451"/>
          <cell r="BU451"/>
          <cell r="BW451"/>
          <cell r="BX451" t="str">
            <v>Medium</v>
          </cell>
          <cell r="BZ451"/>
          <cell r="CA451"/>
          <cell r="CB451"/>
          <cell r="CC451"/>
          <cell r="CD451"/>
          <cell r="CE451"/>
          <cell r="CF451"/>
          <cell r="CG451" t="b">
            <v>0</v>
          </cell>
          <cell r="CH451"/>
          <cell r="CJ451" t="b">
            <v>0</v>
          </cell>
          <cell r="CK451" t="b">
            <v>0</v>
          </cell>
          <cell r="CL451" t="b">
            <v>0</v>
          </cell>
          <cell r="CM451"/>
          <cell r="CO451"/>
          <cell r="CP451"/>
          <cell r="CQ451" t="b">
            <v>0</v>
          </cell>
          <cell r="CR451" t="b">
            <v>0</v>
          </cell>
          <cell r="CS451"/>
          <cell r="CT451"/>
          <cell r="CU451"/>
          <cell r="CV451"/>
          <cell r="CW451"/>
          <cell r="CX451" t="b">
            <v>0</v>
          </cell>
          <cell r="CY451" t="b">
            <v>0</v>
          </cell>
          <cell r="CZ451" t="b">
            <v>0</v>
          </cell>
          <cell r="DA451" t="b">
            <v>0</v>
          </cell>
          <cell r="DB451"/>
          <cell r="DC451"/>
          <cell r="DD451"/>
          <cell r="DE451" t="b">
            <v>0</v>
          </cell>
          <cell r="DF451" t="b">
            <v>0</v>
          </cell>
        </row>
        <row r="452">
          <cell r="A452" t="str">
            <v>3600</v>
          </cell>
          <cell r="B452" t="str">
            <v>Xoserve Office Relocation</v>
          </cell>
          <cell r="C452" t="str">
            <v>12. CCR/Closedown document in progress</v>
          </cell>
          <cell r="D452">
            <v>42594</v>
          </cell>
          <cell r="E452" t="str">
            <v>CO-RCVD 20/03/2015
PD-POPD 12/08/16
Moved from PD-POPD to 12. CCR/Internal Closedown Doc in Progress. 08/11/2017</v>
          </cell>
          <cell r="F452" t="str">
            <v>The lease on 31 Homer Road expires in 2016. Negotiations have commenced  to relocate the business to Norwich House, Poplar Road. In addition a tactical location for UKLP has to be established
Relocation will include the following:
•	People
•	Hardware, in</v>
          </cell>
          <cell r="G452" t="b">
            <v>0</v>
          </cell>
          <cell r="H452"/>
          <cell r="I452">
            <v>42083</v>
          </cell>
          <cell r="K452">
            <v>42491</v>
          </cell>
          <cell r="L452" t="b">
            <v>0</v>
          </cell>
          <cell r="M452"/>
          <cell r="N452"/>
          <cell r="O452"/>
          <cell r="P452" t="str">
            <v>Jane Rocky</v>
          </cell>
          <cell r="Q452" t="str">
            <v>ICAF 25/03/15
Pre-Sanction - 14/07/15</v>
          </cell>
          <cell r="R452" t="str">
            <v>John Trevena / Jane Rocky</v>
          </cell>
          <cell r="S452" t="str">
            <v>Elaine Shannon</v>
          </cell>
          <cell r="T452" t="str">
            <v>CP</v>
          </cell>
          <cell r="U452" t="str">
            <v>LIVE</v>
          </cell>
          <cell r="V452" t="b">
            <v>0</v>
          </cell>
          <cell r="X452"/>
          <cell r="AD452"/>
          <cell r="AF452"/>
          <cell r="AN452"/>
          <cell r="AR452"/>
          <cell r="AS452"/>
          <cell r="AZ452"/>
          <cell r="BB452"/>
          <cell r="BC452"/>
          <cell r="BE452" t="b">
            <v>0</v>
          </cell>
          <cell r="BH452">
            <v>42580</v>
          </cell>
          <cell r="BI452">
            <v>42916</v>
          </cell>
          <cell r="BJ452">
            <v>42594</v>
          </cell>
          <cell r="BM452"/>
          <cell r="BO452" t="str">
            <v>10/08/2017 DC Sent an email to RP asking to close this down the project was complete a year ago.
25/05/17 DC Email sent to JT to asked if he has reviewed the closedown docs. 
17.08.16: Last up date from Pav on the closedown documents - these are still und</v>
          </cell>
          <cell r="BQ452"/>
          <cell r="BS452"/>
          <cell r="BU452"/>
          <cell r="BW452"/>
          <cell r="BX452"/>
          <cell r="BZ452"/>
          <cell r="CA452" t="str">
            <v>Other</v>
          </cell>
          <cell r="CB452"/>
          <cell r="CC452" t="str">
            <v>Project Delivery</v>
          </cell>
          <cell r="CD452" t="str">
            <v>Other</v>
          </cell>
          <cell r="CE452" t="str">
            <v>Other</v>
          </cell>
          <cell r="CF452" t="str">
            <v>100+days</v>
          </cell>
          <cell r="CG452" t="b">
            <v>0</v>
          </cell>
          <cell r="CH452"/>
          <cell r="CJ452" t="b">
            <v>0</v>
          </cell>
          <cell r="CK452" t="b">
            <v>0</v>
          </cell>
          <cell r="CL452" t="b">
            <v>0</v>
          </cell>
          <cell r="CM452"/>
          <cell r="CO452"/>
          <cell r="CP452"/>
          <cell r="CQ452" t="b">
            <v>0</v>
          </cell>
          <cell r="CR452" t="b">
            <v>0</v>
          </cell>
          <cell r="CS452" t="str">
            <v>No</v>
          </cell>
          <cell r="CT452"/>
          <cell r="CU452"/>
          <cell r="CV452"/>
          <cell r="CW452"/>
          <cell r="CX452" t="b">
            <v>0</v>
          </cell>
          <cell r="CY452" t="b">
            <v>0</v>
          </cell>
          <cell r="CZ452" t="b">
            <v>0</v>
          </cell>
          <cell r="DA452" t="b">
            <v>0</v>
          </cell>
          <cell r="DB452"/>
          <cell r="DC452"/>
          <cell r="DD452"/>
          <cell r="DE452" t="b">
            <v>0</v>
          </cell>
          <cell r="DF452" t="b">
            <v>0</v>
          </cell>
        </row>
        <row r="453">
          <cell r="A453" t="str">
            <v>COR3620</v>
          </cell>
          <cell r="B453" t="str">
            <v>Implementation of UNC Modification 0473: Project Nexus – Allocation of Unidentified Gas</v>
          </cell>
          <cell r="C453" t="str">
            <v>100. Change Completed</v>
          </cell>
          <cell r="D453">
            <v>42718</v>
          </cell>
          <cell r="E453" t="str">
            <v>CO-RCVD 15/04/2015
EQ-PROD 24/04/2015
EQ-SENT 08/05/2015
BEO-RCVD 10/07/15
BE-PNG 10/07/15
BE-SENT 14/08/15
CA-RCVD 24/09/15
SN-PNDG 24/09/15
SN- PROD 05/10/15
SN-SENT 05/10/2015
PD-PROD 05/10/2015
PD-SENT 30/09/2016
PD-POPD 06/10/2016
PD-CLSD 14/12/2016</v>
          </cell>
          <cell r="F453" t="str">
            <v xml:space="preserve">Change driver / origin: 
Change to implement UNC Modification 0473 which was directed for implementation by Ofgem on 9 April 2015
Change overview:  
Carry out the necessary activities to ensure that the Transporters are compliant with the requirements in </v>
          </cell>
          <cell r="G453" t="b">
            <v>0</v>
          </cell>
          <cell r="H453"/>
          <cell r="I453">
            <v>42104</v>
          </cell>
          <cell r="J453">
            <v>42118</v>
          </cell>
          <cell r="L453" t="b">
            <v>0</v>
          </cell>
          <cell r="M453" t="str">
            <v>ALL</v>
          </cell>
          <cell r="N453"/>
          <cell r="O453" t="str">
            <v>Joanna Ferguson</v>
          </cell>
          <cell r="P453" t="str">
            <v>Joanna Fergusson</v>
          </cell>
          <cell r="Q453" t="str">
            <v>ICAF 15/04/2015
Pre-Sanction 07/07/15
BER at Pre-Sanction 04/08/15</v>
          </cell>
          <cell r="R453"/>
          <cell r="S453" t="str">
            <v>Lorraine Cave</v>
          </cell>
          <cell r="T453" t="str">
            <v>CO</v>
          </cell>
          <cell r="U453" t="str">
            <v>COMPLETE</v>
          </cell>
          <cell r="V453" t="b">
            <v>1</v>
          </cell>
          <cell r="X453" t="str">
            <v>Darran Dredge</v>
          </cell>
          <cell r="Y453">
            <v>42118</v>
          </cell>
          <cell r="Z453">
            <v>42132</v>
          </cell>
          <cell r="AB453">
            <v>42132</v>
          </cell>
          <cell r="AC453">
            <v>10000</v>
          </cell>
          <cell r="AD453" t="str">
            <v>20 Weeks</v>
          </cell>
          <cell r="AE453">
            <v>42193</v>
          </cell>
          <cell r="AF453" t="str">
            <v>SENT</v>
          </cell>
          <cell r="AG453">
            <v>42132</v>
          </cell>
          <cell r="AH453">
            <v>42195</v>
          </cell>
          <cell r="AI453">
            <v>42209</v>
          </cell>
          <cell r="AJ453">
            <v>42195</v>
          </cell>
          <cell r="AK453">
            <v>42230</v>
          </cell>
          <cell r="AM453">
            <v>42230</v>
          </cell>
          <cell r="AN453" t="str">
            <v>Pre-Sanction 4/08/15- Lorraine Cave</v>
          </cell>
          <cell r="AO453">
            <v>42289</v>
          </cell>
          <cell r="AP453">
            <v>87750</v>
          </cell>
          <cell r="AR453"/>
          <cell r="AS453" t="str">
            <v>RCVD</v>
          </cell>
          <cell r="AT453">
            <v>42271</v>
          </cell>
          <cell r="AU453">
            <v>42271</v>
          </cell>
          <cell r="AV453">
            <v>42285</v>
          </cell>
          <cell r="AW453">
            <v>42282</v>
          </cell>
          <cell r="AZ453"/>
          <cell r="BA453">
            <v>42282</v>
          </cell>
          <cell r="BB453"/>
          <cell r="BC453" t="str">
            <v>SENT</v>
          </cell>
          <cell r="BD453">
            <v>42282</v>
          </cell>
          <cell r="BE453" t="b">
            <v>1</v>
          </cell>
          <cell r="BF453">
            <v>3</v>
          </cell>
          <cell r="BH453">
            <v>42580</v>
          </cell>
          <cell r="BI453">
            <v>42564</v>
          </cell>
          <cell r="BJ453">
            <v>42643</v>
          </cell>
          <cell r="BK453">
            <v>42643</v>
          </cell>
          <cell r="BL453">
            <v>42671</v>
          </cell>
          <cell r="BM453" t="str">
            <v>CLSD</v>
          </cell>
          <cell r="BN453">
            <v>42646</v>
          </cell>
          <cell r="BO453" t="str">
            <v>14/12/16: Cm Closed down as all outstanding documents are now in the configuration Library
03.10.16: CM CCN back from Chris Warner approved. CM has chased for ECF and lessons learnt to closedown project
30/09/16: Cm sent the CCN to networks today.
24/08/1</v>
          </cell>
          <cell r="BQ453"/>
          <cell r="BS453"/>
          <cell r="BU453"/>
          <cell r="BW453"/>
          <cell r="BX453" t="str">
            <v>Low</v>
          </cell>
          <cell r="BZ453"/>
          <cell r="CA453"/>
          <cell r="CB453"/>
          <cell r="CC453"/>
          <cell r="CD453"/>
          <cell r="CE453"/>
          <cell r="CF453"/>
          <cell r="CG453" t="b">
            <v>0</v>
          </cell>
          <cell r="CH453"/>
          <cell r="CJ453" t="b">
            <v>0</v>
          </cell>
          <cell r="CK453" t="b">
            <v>0</v>
          </cell>
          <cell r="CL453" t="b">
            <v>0</v>
          </cell>
          <cell r="CM453"/>
          <cell r="CO453"/>
          <cell r="CP453"/>
          <cell r="CQ453" t="b">
            <v>0</v>
          </cell>
          <cell r="CR453" t="b">
            <v>0</v>
          </cell>
          <cell r="CS453"/>
          <cell r="CT453"/>
          <cell r="CU453"/>
          <cell r="CV453"/>
          <cell r="CW453"/>
          <cell r="CX453" t="b">
            <v>0</v>
          </cell>
          <cell r="CY453" t="b">
            <v>0</v>
          </cell>
          <cell r="CZ453" t="b">
            <v>0</v>
          </cell>
          <cell r="DA453" t="b">
            <v>0</v>
          </cell>
          <cell r="DB453"/>
          <cell r="DC453"/>
          <cell r="DD453"/>
          <cell r="DE453" t="b">
            <v>0</v>
          </cell>
          <cell r="DF453" t="b">
            <v>0</v>
          </cell>
        </row>
        <row r="454">
          <cell r="A454" t="str">
            <v>COR3697</v>
          </cell>
          <cell r="B454" t="str">
            <v xml:space="preserve"> iEP Project Support 
(iEP support for key project stages e.g. Config, Testing, Cut-Over and go-live)</v>
          </cell>
          <cell r="C454" t="str">
            <v>100. Change Completed</v>
          </cell>
          <cell r="D454">
            <v>42744</v>
          </cell>
          <cell r="E454" t="str">
            <v xml:space="preserve">CO-RCVD 12/05/2015
EQ-PNDG 20/05/2015
EQ-PROD 03/06/2015
BE-RCVD 04/06/2015
BE-PNDG 18/06/2015
BE-SENT 06/08/2015
CA-RCVD 08/09/2015
SN-PNDG 09/09/2015
SN-SENT 18/09/2015
SN-PROD 18/09/2015
PD-PROD 18/09/2015
BE-SENT 03/08/2016
SN-PNDG 18/08/2016
PD-PROD </v>
          </cell>
          <cell r="F454" t="str">
            <v>Replacement of the existing iGMS control system (Network Manager) with new SCADA and Data Historian Capability. Platform for Growth (PfG), replaces the remaining iGMS aspects of the existing system, including forecasting, analytics and resource optimisati</v>
          </cell>
          <cell r="G454" t="b">
            <v>0</v>
          </cell>
          <cell r="H454"/>
          <cell r="I454">
            <v>42136</v>
          </cell>
          <cell r="J454">
            <v>42158</v>
          </cell>
          <cell r="L454" t="b">
            <v>0</v>
          </cell>
          <cell r="M454" t="str">
            <v>NNW</v>
          </cell>
          <cell r="N454" t="str">
            <v>NGT</v>
          </cell>
          <cell r="O454" t="str">
            <v>Beverly Viney</v>
          </cell>
          <cell r="P454" t="str">
            <v>Beverly Viney</v>
          </cell>
          <cell r="Q454" t="str">
            <v>ICAF - 20/05/2015
Pre-Sanction -28/07/15
Pre-Sanction 05/07/16</v>
          </cell>
          <cell r="R454" t="str">
            <v>Beverly Viney</v>
          </cell>
          <cell r="S454" t="str">
            <v>Rachel Addison</v>
          </cell>
          <cell r="T454" t="str">
            <v>CO</v>
          </cell>
          <cell r="U454" t="str">
            <v>COMPLETE</v>
          </cell>
          <cell r="V454" t="b">
            <v>0</v>
          </cell>
          <cell r="W454">
            <v>42744</v>
          </cell>
          <cell r="X454" t="str">
            <v>Manisha Bhardwaj</v>
          </cell>
          <cell r="Y454">
            <v>42158</v>
          </cell>
          <cell r="AA454">
            <v>42185</v>
          </cell>
          <cell r="AD454"/>
          <cell r="AF454" t="str">
            <v>SENT</v>
          </cell>
          <cell r="AG454">
            <v>42158</v>
          </cell>
          <cell r="AH454">
            <v>42159</v>
          </cell>
          <cell r="AI454">
            <v>42173</v>
          </cell>
          <cell r="AJ454">
            <v>42173</v>
          </cell>
          <cell r="AK454">
            <v>42237</v>
          </cell>
          <cell r="AM454">
            <v>42585</v>
          </cell>
          <cell r="AN454" t="str">
            <v>Pre Sanction/XEC</v>
          </cell>
          <cell r="AO454">
            <v>42677</v>
          </cell>
          <cell r="AP454">
            <v>191553</v>
          </cell>
          <cell r="AR454"/>
          <cell r="AS454" t="str">
            <v>SENT</v>
          </cell>
          <cell r="AT454">
            <v>42590</v>
          </cell>
          <cell r="AU454">
            <v>42600</v>
          </cell>
          <cell r="AZ454"/>
          <cell r="BA454">
            <v>42265</v>
          </cell>
          <cell r="BB454" t="str">
            <v>7 Months</v>
          </cell>
          <cell r="BC454" t="str">
            <v>SENT</v>
          </cell>
          <cell r="BD454">
            <v>42265</v>
          </cell>
          <cell r="BE454" t="b">
            <v>0</v>
          </cell>
          <cell r="BF454">
            <v>5</v>
          </cell>
          <cell r="BH454">
            <v>42581</v>
          </cell>
          <cell r="BJ454">
            <v>42692</v>
          </cell>
          <cell r="BK454">
            <v>42692</v>
          </cell>
          <cell r="BL454">
            <v>42720</v>
          </cell>
          <cell r="BM454" t="str">
            <v>CLSD</v>
          </cell>
          <cell r="BN454">
            <v>42717</v>
          </cell>
          <cell r="BO454" t="str">
            <v>09/01/17- CM ECF now filed in confi and will close down this project.
13/12/16 DC CCN received from Networks and emailed to project.  Put on tracker and sent to config lib.
18/11/16 The CCN was sent out today.
14/10/16: The CCN due date has been pushed ba</v>
          </cell>
          <cell r="BQ454"/>
          <cell r="BS454"/>
          <cell r="BU454"/>
          <cell r="BW454"/>
          <cell r="BX454" t="str">
            <v>Medium</v>
          </cell>
          <cell r="BZ454"/>
          <cell r="CA454"/>
          <cell r="CB454"/>
          <cell r="CC454"/>
          <cell r="CD454"/>
          <cell r="CE454"/>
          <cell r="CF454"/>
          <cell r="CG454" t="b">
            <v>0</v>
          </cell>
          <cell r="CH454"/>
          <cell r="CJ454" t="b">
            <v>0</v>
          </cell>
          <cell r="CK454" t="b">
            <v>0</v>
          </cell>
          <cell r="CL454" t="b">
            <v>0</v>
          </cell>
          <cell r="CM454"/>
          <cell r="CO454"/>
          <cell r="CP454"/>
          <cell r="CQ454" t="b">
            <v>0</v>
          </cell>
          <cell r="CR454" t="b">
            <v>0</v>
          </cell>
          <cell r="CS454"/>
          <cell r="CT454"/>
          <cell r="CU454"/>
          <cell r="CV454"/>
          <cell r="CW454"/>
          <cell r="CX454" t="b">
            <v>0</v>
          </cell>
          <cell r="CY454" t="b">
            <v>0</v>
          </cell>
          <cell r="CZ454" t="b">
            <v>0</v>
          </cell>
          <cell r="DA454" t="b">
            <v>0</v>
          </cell>
          <cell r="DB454"/>
          <cell r="DC454"/>
          <cell r="DD454"/>
          <cell r="DE454" t="b">
            <v>0</v>
          </cell>
          <cell r="DF454" t="b">
            <v>0</v>
          </cell>
        </row>
        <row r="455">
          <cell r="A455" t="str">
            <v>COR3841</v>
          </cell>
          <cell r="B455" t="str">
            <v>UNC Modification 0518S - Shipper Verification of meter and address details following system meter removals - Interim solution</v>
          </cell>
          <cell r="C455" t="str">
            <v>99. Change Cancelled</v>
          </cell>
          <cell r="D455">
            <v>42507</v>
          </cell>
          <cell r="E455" t="str">
            <v>CO-RCVD-13/10/2015 
EQ-PNDG-21/10/2015
EQ-PROD-03/11/2015
EQ-SENT-03/11/2015
BE-RCVD- 22/01/2016
BE-PROD- 25/01/2016
BE-PNDG- 05/02/2016
BE-SENT-12/02/2016
BE-CLSD - 17/05/2016</v>
          </cell>
          <cell r="F455" t="str">
            <v>The Gas Safety (Installation &amp; Use) Regulations (GS(I&amp;U)R) require services to be left in a safe condition following a meter removal, an obligation, which Transporters carry out on behalf of suppliers. As part of this desktop checks are undertaken to ensu</v>
          </cell>
          <cell r="G455" t="b">
            <v>0</v>
          </cell>
          <cell r="H455" t="str">
            <v>XRN3834</v>
          </cell>
          <cell r="I455">
            <v>42290</v>
          </cell>
          <cell r="L455" t="b">
            <v>0</v>
          </cell>
          <cell r="M455" t="str">
            <v>ADN</v>
          </cell>
          <cell r="N455" t="str">
            <v>SGN</v>
          </cell>
          <cell r="O455" t="str">
            <v>Sue Hilbourne &amp; Hilary Chapman</v>
          </cell>
          <cell r="P455" t="str">
            <v>Sue Hilbourne</v>
          </cell>
          <cell r="Q455" t="str">
            <v>ICAF 21/10/2015
Pre-Sanction - 10/11/2015</v>
          </cell>
          <cell r="R455" t="str">
            <v>David Addison</v>
          </cell>
          <cell r="S455" t="str">
            <v>Lorraine Cave</v>
          </cell>
          <cell r="T455" t="str">
            <v>CO</v>
          </cell>
          <cell r="U455" t="str">
            <v>CLOSED</v>
          </cell>
          <cell r="V455" t="b">
            <v>1</v>
          </cell>
          <cell r="W455">
            <v>42507</v>
          </cell>
          <cell r="X455" t="str">
            <v>Murray Thomson</v>
          </cell>
          <cell r="AA455">
            <v>42311</v>
          </cell>
          <cell r="AB455">
            <v>42311</v>
          </cell>
          <cell r="AC455">
            <v>0</v>
          </cell>
          <cell r="AD455" t="str">
            <v>3 Months</v>
          </cell>
          <cell r="AE455">
            <v>42403</v>
          </cell>
          <cell r="AF455" t="str">
            <v>SENT</v>
          </cell>
          <cell r="AG455">
            <v>42311</v>
          </cell>
          <cell r="AH455">
            <v>42391</v>
          </cell>
          <cell r="AI455">
            <v>42405</v>
          </cell>
          <cell r="AJ455">
            <v>42405</v>
          </cell>
          <cell r="AK455">
            <v>42416</v>
          </cell>
          <cell r="AM455">
            <v>42412</v>
          </cell>
          <cell r="AN455" t="str">
            <v>Pre-Sanction 10.11.2016</v>
          </cell>
          <cell r="AO455">
            <v>42502</v>
          </cell>
          <cell r="AR455"/>
          <cell r="AS455" t="str">
            <v>CLSD</v>
          </cell>
          <cell r="AT455">
            <v>42507</v>
          </cell>
          <cell r="AZ455"/>
          <cell r="BB455"/>
          <cell r="BC455"/>
          <cell r="BE455" t="b">
            <v>0</v>
          </cell>
          <cell r="BF455">
            <v>3</v>
          </cell>
          <cell r="BM455"/>
          <cell r="BO455" t="str">
            <v>17/05/16: Sue Hilbourne has emailed to confirm to now close this change down as the BER had expired.
See emails to confirm in the config library.
13.05.16: CM has sent and email to Colin T and Sue asking of they are happy to close this as BER expired on 1</v>
          </cell>
          <cell r="BQ455"/>
          <cell r="BS455"/>
          <cell r="BU455"/>
          <cell r="BW455"/>
          <cell r="BX455"/>
          <cell r="BZ455"/>
          <cell r="CA455"/>
          <cell r="CB455"/>
          <cell r="CC455"/>
          <cell r="CD455"/>
          <cell r="CE455"/>
          <cell r="CF455"/>
          <cell r="CG455" t="b">
            <v>0</v>
          </cell>
          <cell r="CH455"/>
          <cell r="CJ455" t="b">
            <v>0</v>
          </cell>
          <cell r="CK455" t="b">
            <v>0</v>
          </cell>
          <cell r="CL455" t="b">
            <v>0</v>
          </cell>
          <cell r="CM455"/>
          <cell r="CO455"/>
          <cell r="CP455"/>
          <cell r="CQ455" t="b">
            <v>0</v>
          </cell>
          <cell r="CR455" t="b">
            <v>0</v>
          </cell>
          <cell r="CS455"/>
          <cell r="CT455"/>
          <cell r="CU455"/>
          <cell r="CV455"/>
          <cell r="CW455"/>
          <cell r="CX455" t="b">
            <v>0</v>
          </cell>
          <cell r="CY455" t="b">
            <v>0</v>
          </cell>
          <cell r="CZ455" t="b">
            <v>0</v>
          </cell>
          <cell r="DA455" t="b">
            <v>0</v>
          </cell>
          <cell r="DB455"/>
          <cell r="DC455"/>
          <cell r="DD455"/>
          <cell r="DE455" t="b">
            <v>0</v>
          </cell>
          <cell r="DF455" t="b">
            <v>0</v>
          </cell>
        </row>
        <row r="456">
          <cell r="A456" t="str">
            <v>COR3701</v>
          </cell>
          <cell r="B456" t="str">
            <v>Amendment to Theft of Gas Calculator</v>
          </cell>
          <cell r="C456" t="str">
            <v>99. Change Cancelled</v>
          </cell>
          <cell r="D456">
            <v>42299</v>
          </cell>
          <cell r="E456" t="str">
            <v>CO-RCVD 15/05/2015
EQ-PNDG 20/05/2015
BE-PNDG 12/08/2015
PD-IMPD 10/09/2015
PD-SENT 24/09/2015
PD-CLSD 22/10/2015</v>
          </cell>
          <cell r="F456" t="str">
            <v>The current theft of gas calculator spreadsheet was provided to all Distribution Networks in 2013 and has been utilised successfully to date. It has though recently been identified that there is an unwanted ‘inbuilt feature’ within the spreadsheet which i</v>
          </cell>
          <cell r="G456" t="b">
            <v>0</v>
          </cell>
          <cell r="H456"/>
          <cell r="I456">
            <v>42139</v>
          </cell>
          <cell r="L456" t="b">
            <v>1</v>
          </cell>
          <cell r="M456" t="str">
            <v>ADN</v>
          </cell>
          <cell r="N456" t="str">
            <v>NGD, SSGN, WWU, NGN</v>
          </cell>
          <cell r="O456" t="str">
            <v>Chris Warner</v>
          </cell>
          <cell r="P456" t="str">
            <v>Chris Warner</v>
          </cell>
          <cell r="Q456" t="str">
            <v>ICAF Approved - 20/05/15</v>
          </cell>
          <cell r="R456"/>
          <cell r="S456" t="str">
            <v>Dave Addison</v>
          </cell>
          <cell r="T456" t="str">
            <v>CO</v>
          </cell>
          <cell r="U456" t="str">
            <v>CLOSED</v>
          </cell>
          <cell r="V456" t="b">
            <v>1</v>
          </cell>
          <cell r="W456">
            <v>42299</v>
          </cell>
          <cell r="X456" t="str">
            <v>Hilary Chapman/Murray Thomson</v>
          </cell>
          <cell r="AD456"/>
          <cell r="AF456"/>
          <cell r="AN456"/>
          <cell r="AR456"/>
          <cell r="AS456"/>
          <cell r="AZ456"/>
          <cell r="BB456"/>
          <cell r="BC456"/>
          <cell r="BE456" t="b">
            <v>0</v>
          </cell>
          <cell r="BF456">
            <v>3</v>
          </cell>
          <cell r="BJ456">
            <v>42272</v>
          </cell>
          <cell r="BK456">
            <v>42271</v>
          </cell>
          <cell r="BL456">
            <v>42299</v>
          </cell>
          <cell r="BM456" t="str">
            <v>CLSD</v>
          </cell>
          <cell r="BN456">
            <v>42299</v>
          </cell>
          <cell r="BO456" t="str">
            <v>2/12/15 - CF - This CO ideally should have had a change request and followed the CR route because this change was delivered by BICC team and it was a very small change that was delivered even before this change order was raised referenced in the email sen</v>
          </cell>
          <cell r="BQ456"/>
          <cell r="BS456"/>
          <cell r="BU456"/>
          <cell r="BW456"/>
          <cell r="BX456"/>
          <cell r="BZ456"/>
          <cell r="CA456"/>
          <cell r="CB456"/>
          <cell r="CC456"/>
          <cell r="CD456"/>
          <cell r="CE456"/>
          <cell r="CF456"/>
          <cell r="CG456" t="b">
            <v>0</v>
          </cell>
          <cell r="CH456"/>
          <cell r="CJ456" t="b">
            <v>0</v>
          </cell>
          <cell r="CK456" t="b">
            <v>0</v>
          </cell>
          <cell r="CL456" t="b">
            <v>0</v>
          </cell>
          <cell r="CM456"/>
          <cell r="CO456"/>
          <cell r="CP456"/>
          <cell r="CQ456" t="b">
            <v>0</v>
          </cell>
          <cell r="CR456" t="b">
            <v>0</v>
          </cell>
          <cell r="CS456"/>
          <cell r="CT456"/>
          <cell r="CU456"/>
          <cell r="CV456"/>
          <cell r="CW456"/>
          <cell r="CX456" t="b">
            <v>0</v>
          </cell>
          <cell r="CY456" t="b">
            <v>0</v>
          </cell>
          <cell r="CZ456" t="b">
            <v>0</v>
          </cell>
          <cell r="DA456" t="b">
            <v>0</v>
          </cell>
          <cell r="DB456"/>
          <cell r="DC456"/>
          <cell r="DD456"/>
          <cell r="DE456" t="b">
            <v>0</v>
          </cell>
          <cell r="DF456" t="b">
            <v>0</v>
          </cell>
        </row>
        <row r="457">
          <cell r="A457" t="str">
            <v>COR3825</v>
          </cell>
          <cell r="B457" t="str">
            <v>Feasibility Analysis for CMS, Gemini and Data Centre Shared Services</v>
          </cell>
          <cell r="C457" t="str">
            <v>99. Change Cancelled</v>
          </cell>
          <cell r="D457">
            <v>42837</v>
          </cell>
          <cell r="E457" t="str">
            <v>CO-RCVD- 04/12/15</v>
          </cell>
          <cell r="F457" t="str">
            <v>Gemini, CMS and the shared services currently provided from the Peterborough/Kettering Data Centres are three key areas which require more robust thinking in terms of the target architecture that they should be aiming for and the resulting optimum transit</v>
          </cell>
          <cell r="G457" t="b">
            <v>0</v>
          </cell>
          <cell r="H457" t="str">
            <v>xrn3825</v>
          </cell>
          <cell r="I457">
            <v>42270</v>
          </cell>
          <cell r="L457" t="b">
            <v>0</v>
          </cell>
          <cell r="M457"/>
          <cell r="N457"/>
          <cell r="O457"/>
          <cell r="P457" t="str">
            <v>Azam Saddique</v>
          </cell>
          <cell r="Q457" t="str">
            <v>ICAF- 30/09/15</v>
          </cell>
          <cell r="R457"/>
          <cell r="S457" t="str">
            <v>Azam Saddique</v>
          </cell>
          <cell r="T457" t="str">
            <v>CR (internal)</v>
          </cell>
          <cell r="U457" t="str">
            <v>CLOSED</v>
          </cell>
          <cell r="V457" t="b">
            <v>0</v>
          </cell>
          <cell r="X457" t="str">
            <v>Azam Saddique</v>
          </cell>
          <cell r="AD457"/>
          <cell r="AF457"/>
          <cell r="AN457"/>
          <cell r="AR457"/>
          <cell r="AS457"/>
          <cell r="AZ457"/>
          <cell r="BB457"/>
          <cell r="BC457"/>
          <cell r="BE457" t="b">
            <v>0</v>
          </cell>
          <cell r="BF457">
            <v>7</v>
          </cell>
          <cell r="BM457"/>
          <cell r="BO457" t="str">
            <v xml:space="preserve">12/10/2017 DC RP sent an email to AS requesting permission to close the project, he has responded to say it can be closed since the work has been completed. 
03/02/16: Not tracked on the above and below the line report - left on the plan- but not tracked </v>
          </cell>
          <cell r="BQ457"/>
          <cell r="BS457"/>
          <cell r="BU457"/>
          <cell r="BW457"/>
          <cell r="BX457" t="str">
            <v>Low</v>
          </cell>
          <cell r="BZ457"/>
          <cell r="CA457"/>
          <cell r="CB457"/>
          <cell r="CC457"/>
          <cell r="CD457"/>
          <cell r="CE457"/>
          <cell r="CF457"/>
          <cell r="CG457" t="b">
            <v>0</v>
          </cell>
          <cell r="CH457"/>
          <cell r="CJ457" t="b">
            <v>0</v>
          </cell>
          <cell r="CK457" t="b">
            <v>0</v>
          </cell>
          <cell r="CL457" t="b">
            <v>0</v>
          </cell>
          <cell r="CM457"/>
          <cell r="CO457"/>
          <cell r="CP457"/>
          <cell r="CQ457" t="b">
            <v>0</v>
          </cell>
          <cell r="CR457" t="b">
            <v>0</v>
          </cell>
          <cell r="CS457"/>
          <cell r="CT457"/>
          <cell r="CU457"/>
          <cell r="CV457"/>
          <cell r="CW457"/>
          <cell r="CX457" t="b">
            <v>0</v>
          </cell>
          <cell r="CY457" t="b">
            <v>0</v>
          </cell>
          <cell r="CZ457" t="b">
            <v>0</v>
          </cell>
          <cell r="DA457" t="b">
            <v>0</v>
          </cell>
          <cell r="DB457"/>
          <cell r="DC457"/>
          <cell r="DD457"/>
          <cell r="DE457" t="b">
            <v>0</v>
          </cell>
          <cell r="DF457" t="b">
            <v>0</v>
          </cell>
        </row>
        <row r="458">
          <cell r="A458" t="str">
            <v>COR3974</v>
          </cell>
          <cell r="B458" t="str">
            <v>Pulling address data to be issued to GB Group to support - COR3782 – Address Validation &amp; Data Cleansing</v>
          </cell>
          <cell r="C458" t="str">
            <v>99. Change Cancelled</v>
          </cell>
          <cell r="D458">
            <v>42451</v>
          </cell>
          <cell r="E458" t="str">
            <v>CO-RCVD 24/02/2016
CO-CLSD 22/03/2016</v>
          </cell>
          <cell r="F458"/>
          <cell r="G458" t="b">
            <v>0</v>
          </cell>
          <cell r="H458"/>
          <cell r="I458">
            <v>42418</v>
          </cell>
          <cell r="K458">
            <v>42426</v>
          </cell>
          <cell r="L458" t="b">
            <v>0</v>
          </cell>
          <cell r="M458"/>
          <cell r="N458"/>
          <cell r="O458"/>
          <cell r="P458" t="str">
            <v>Darran Dredge</v>
          </cell>
          <cell r="Q458" t="str">
            <v>ICAF 24/02/2016</v>
          </cell>
          <cell r="R458" t="str">
            <v>Jane Rocky</v>
          </cell>
          <cell r="S458" t="str">
            <v>Jane Rocky</v>
          </cell>
          <cell r="T458" t="str">
            <v>CR (internal)</v>
          </cell>
          <cell r="U458" t="str">
            <v>CLOSED</v>
          </cell>
          <cell r="V458" t="b">
            <v>0</v>
          </cell>
          <cell r="W458">
            <v>42451</v>
          </cell>
          <cell r="X458" t="str">
            <v>Darran Dredge</v>
          </cell>
          <cell r="AD458"/>
          <cell r="AF458"/>
          <cell r="AN458"/>
          <cell r="AR458"/>
          <cell r="AS458"/>
          <cell r="AZ458"/>
          <cell r="BB458"/>
          <cell r="BC458"/>
          <cell r="BE458" t="b">
            <v>0</v>
          </cell>
          <cell r="BM458"/>
          <cell r="BO458" t="str">
            <v>22/03/2016: This was put onto the database in error as this has been logged as a Clearquest change request and is being tracked under XRN3974 on the XRN Log. See emails from Dave Newman on 26.02.2016
26/02/16: Adbosed DD and DN that start up approach nee</v>
          </cell>
          <cell r="BQ458"/>
          <cell r="BS458"/>
          <cell r="BU458"/>
          <cell r="BW458"/>
          <cell r="BX458" t="str">
            <v>Low</v>
          </cell>
          <cell r="BZ458"/>
          <cell r="CA458"/>
          <cell r="CB458"/>
          <cell r="CC458"/>
          <cell r="CD458"/>
          <cell r="CE458"/>
          <cell r="CF458"/>
          <cell r="CG458" t="b">
            <v>0</v>
          </cell>
          <cell r="CH458"/>
          <cell r="CJ458" t="b">
            <v>0</v>
          </cell>
          <cell r="CK458" t="b">
            <v>0</v>
          </cell>
          <cell r="CL458" t="b">
            <v>0</v>
          </cell>
          <cell r="CM458"/>
          <cell r="CO458"/>
          <cell r="CP458"/>
          <cell r="CQ458" t="b">
            <v>0</v>
          </cell>
          <cell r="CR458" t="b">
            <v>0</v>
          </cell>
          <cell r="CS458"/>
          <cell r="CT458"/>
          <cell r="CU458"/>
          <cell r="CV458"/>
          <cell r="CW458"/>
          <cell r="CX458" t="b">
            <v>0</v>
          </cell>
          <cell r="CY458" t="b">
            <v>0</v>
          </cell>
          <cell r="CZ458" t="b">
            <v>0</v>
          </cell>
          <cell r="DA458" t="b">
            <v>0</v>
          </cell>
          <cell r="DB458"/>
          <cell r="DC458"/>
          <cell r="DD458"/>
          <cell r="DE458" t="b">
            <v>0</v>
          </cell>
          <cell r="DF458" t="b">
            <v>0</v>
          </cell>
        </row>
        <row r="459">
          <cell r="A459" t="str">
            <v>3978</v>
          </cell>
          <cell r="B459" t="str">
            <v>Xoserve Expenditure and Purchase Approval Automation System</v>
          </cell>
          <cell r="C459" t="str">
            <v>99. Change Cancelled</v>
          </cell>
          <cell r="D459">
            <v>42431</v>
          </cell>
          <cell r="E459" t="str">
            <v>CO-RCVD 26/02/2016
PD-PROD 17/03/2017
PD-HOLD changed to 11. Change in Delivery  08/11/17
99. Change Cance 16/11/17</v>
          </cell>
          <cell r="F459" t="str">
            <v>Being an innovation initiative, this change is to develop electronically automated workflow for Xoserve internal EAF/PAF approval processes and to replace the current paper based system. The benefit is to make the current approval process more efficient a</v>
          </cell>
          <cell r="G459" t="b">
            <v>0</v>
          </cell>
          <cell r="H459"/>
          <cell r="I459">
            <v>42426</v>
          </cell>
          <cell r="L459" t="b">
            <v>0</v>
          </cell>
          <cell r="M459"/>
          <cell r="N459"/>
          <cell r="O459"/>
          <cell r="P459" t="str">
            <v>Jie Bignell</v>
          </cell>
          <cell r="Q459" t="str">
            <v>ICAF - 02/03/2016
Pre-Sanction - Bus case- 15/03/16
Adjusted Business Case &amp; AEAF at Pre-sanction - 16/08/16</v>
          </cell>
          <cell r="R459"/>
          <cell r="S459" t="str">
            <v>Gareth Hepworth</v>
          </cell>
          <cell r="T459" t="str">
            <v>CR (Internal)</v>
          </cell>
          <cell r="U459" t="str">
            <v>CLOSED</v>
          </cell>
          <cell r="V459" t="b">
            <v>0</v>
          </cell>
          <cell r="X459" t="str">
            <v>Joe Majoros</v>
          </cell>
          <cell r="AD459"/>
          <cell r="AF459"/>
          <cell r="AN459"/>
          <cell r="AR459"/>
          <cell r="AS459"/>
          <cell r="AZ459"/>
          <cell r="BB459"/>
          <cell r="BC459"/>
          <cell r="BE459" t="b">
            <v>0</v>
          </cell>
          <cell r="BF459">
            <v>6</v>
          </cell>
          <cell r="BM459"/>
          <cell r="BO459" t="str">
            <v xml:space="preserve">16/11/17 - JB/IB - Gareth Hepworth confirmed that Transform Us project is superseding this change - change no longer required 
14/11/2017 - IB - Project is On Hold via PCC Form dated 02/03/2017.
06/09/17 DC planning meeting update, oh hold awaiting next </v>
          </cell>
          <cell r="BQ459"/>
          <cell r="BS459"/>
          <cell r="BU459"/>
          <cell r="BW459"/>
          <cell r="BX459"/>
          <cell r="BZ459"/>
          <cell r="CA459" t="str">
            <v>Other</v>
          </cell>
          <cell r="CB459"/>
          <cell r="CC459"/>
          <cell r="CD459"/>
          <cell r="CE459"/>
          <cell r="CF459"/>
          <cell r="CG459" t="b">
            <v>0</v>
          </cell>
          <cell r="CH459"/>
          <cell r="CJ459" t="b">
            <v>0</v>
          </cell>
          <cell r="CK459" t="b">
            <v>0</v>
          </cell>
          <cell r="CL459" t="b">
            <v>0</v>
          </cell>
          <cell r="CM459"/>
          <cell r="CO459"/>
          <cell r="CP459"/>
          <cell r="CQ459" t="b">
            <v>0</v>
          </cell>
          <cell r="CR459" t="b">
            <v>0</v>
          </cell>
          <cell r="CS459"/>
          <cell r="CT459"/>
          <cell r="CU459"/>
          <cell r="CV459"/>
          <cell r="CW459"/>
          <cell r="CX459" t="b">
            <v>0</v>
          </cell>
          <cell r="CY459" t="b">
            <v>0</v>
          </cell>
          <cell r="CZ459" t="b">
            <v>0</v>
          </cell>
          <cell r="DA459" t="b">
            <v>0</v>
          </cell>
          <cell r="DB459"/>
          <cell r="DC459"/>
          <cell r="DD459"/>
          <cell r="DE459" t="b">
            <v>0</v>
          </cell>
          <cell r="DF459" t="b">
            <v>0</v>
          </cell>
        </row>
        <row r="460">
          <cell r="A460" t="str">
            <v>3951</v>
          </cell>
          <cell r="B460" t="str">
            <v>COR3951 - Transfer of Xoserve migrated data via EWS file</v>
          </cell>
          <cell r="C460" t="str">
            <v>100. Change Completed</v>
          </cell>
          <cell r="D460">
            <v>42594</v>
          </cell>
          <cell r="E460" t="str">
            <v>CO-RCVD- 10/02/16
EQ-PROD- 26/02/16
EQ-SENT -24/03/16
BE-CLSD 26/05/2016
EQ-SENT 31/05/2016
PD-HOLD 12/08/2016
PD-HOLD changed to  5. EQR Awaiting Pre-Sanction Approval  08/11/17
100. Change Completed</v>
          </cell>
          <cell r="F460" t="str">
            <v>National Grid Gas Distribution and Transmission are commerciallly and contructurally separate entities (as shown under Impact and communication in this form). This should have been included in the orginal creation / setup of interface folders and included</v>
          </cell>
          <cell r="G460" t="b">
            <v>0</v>
          </cell>
          <cell r="H460" t="str">
            <v>COR3952</v>
          </cell>
          <cell r="I460">
            <v>42398</v>
          </cell>
          <cell r="J460">
            <v>42426</v>
          </cell>
          <cell r="K460">
            <v>36558</v>
          </cell>
          <cell r="L460" t="b">
            <v>0</v>
          </cell>
          <cell r="M460" t="str">
            <v>NNW</v>
          </cell>
          <cell r="N460" t="str">
            <v>NGD</v>
          </cell>
          <cell r="O460" t="str">
            <v>Ruth Cresswell/ Robin Howes</v>
          </cell>
          <cell r="P460" t="str">
            <v>Ruth Cresswell</v>
          </cell>
          <cell r="Q460" t="str">
            <v>ICAF 10/02/2016</v>
          </cell>
          <cell r="R460"/>
          <cell r="S460" t="str">
            <v>Dave Turpin</v>
          </cell>
          <cell r="T460" t="str">
            <v>CP</v>
          </cell>
          <cell r="U460" t="str">
            <v>COMPLETE</v>
          </cell>
          <cell r="V460" t="b">
            <v>0</v>
          </cell>
          <cell r="X460" t="str">
            <v>Dave Turpin</v>
          </cell>
          <cell r="Y460">
            <v>42426</v>
          </cell>
          <cell r="Z460">
            <v>42453</v>
          </cell>
          <cell r="AA460">
            <v>42453</v>
          </cell>
          <cell r="AB460">
            <v>42453</v>
          </cell>
          <cell r="AD460"/>
          <cell r="AE460">
            <v>42545</v>
          </cell>
          <cell r="AF460" t="str">
            <v>SENT</v>
          </cell>
          <cell r="AG460">
            <v>42453</v>
          </cell>
          <cell r="AN460"/>
          <cell r="AR460"/>
          <cell r="AS460"/>
          <cell r="AZ460"/>
          <cell r="BB460"/>
          <cell r="BC460"/>
          <cell r="BE460" t="b">
            <v>0</v>
          </cell>
          <cell r="BH460">
            <v>36558</v>
          </cell>
          <cell r="BI460">
            <v>42887</v>
          </cell>
          <cell r="BM460"/>
          <cell r="BO460" t="str">
            <v>23/11/17 DC This change was delivered in release 1. It has been completed on the database.
16/11/2017 DC Moved to R &amp; N 
15/11/2017 DC Implemenation date of 06/01/17 added to the database as per previous notes
08/11/16: Julie has confirmed that 
28/11/16</v>
          </cell>
          <cell r="BQ460"/>
          <cell r="BS460"/>
          <cell r="BU460"/>
          <cell r="BW460"/>
          <cell r="BX460"/>
          <cell r="BY460">
            <v>1</v>
          </cell>
          <cell r="BZ460"/>
          <cell r="CA460" t="str">
            <v>R &amp; N</v>
          </cell>
          <cell r="CB460"/>
          <cell r="CC460" t="str">
            <v>Project Delivery</v>
          </cell>
          <cell r="CD460" t="str">
            <v>ISU</v>
          </cell>
          <cell r="CE460" t="str">
            <v>SPA</v>
          </cell>
          <cell r="CF460" t="str">
            <v>31-100days</v>
          </cell>
          <cell r="CG460" t="b">
            <v>0</v>
          </cell>
          <cell r="CH460"/>
          <cell r="CJ460" t="b">
            <v>0</v>
          </cell>
          <cell r="CK460" t="b">
            <v>0</v>
          </cell>
          <cell r="CL460" t="b">
            <v>0</v>
          </cell>
          <cell r="CM460"/>
          <cell r="CO460"/>
          <cell r="CP460"/>
          <cell r="CQ460" t="b">
            <v>0</v>
          </cell>
          <cell r="CR460" t="b">
            <v>0</v>
          </cell>
          <cell r="CS460"/>
          <cell r="CT460"/>
          <cell r="CU460"/>
          <cell r="CV460"/>
          <cell r="CW460"/>
          <cell r="CX460" t="b">
            <v>0</v>
          </cell>
          <cell r="CY460" t="b">
            <v>0</v>
          </cell>
          <cell r="CZ460" t="b">
            <v>0</v>
          </cell>
          <cell r="DA460" t="b">
            <v>0</v>
          </cell>
          <cell r="DB460"/>
          <cell r="DC460"/>
          <cell r="DD460"/>
          <cell r="DE460" t="b">
            <v>0</v>
          </cell>
          <cell r="DF460" t="b">
            <v>0</v>
          </cell>
        </row>
        <row r="461">
          <cell r="A461" t="str">
            <v>3952</v>
          </cell>
          <cell r="B461" t="str">
            <v>COR3952 - L3 / L4 load of NG address DB via EWS file</v>
          </cell>
          <cell r="C461" t="str">
            <v>100. Change Completed</v>
          </cell>
          <cell r="D461">
            <v>42594</v>
          </cell>
          <cell r="E461" t="str">
            <v>CO RCVD 10/02/2016
EQ-PROD 26/02/2016
EQ-SENT 24/03/2016
BE-CLSD 26/05/2016
EQ-SENT 31/05/2016
PD-HOLD 12/08/2016
PD-HOLD changed to  5. EQR Awaiting Pre-Sanction Approval  08/11/17</v>
          </cell>
          <cell r="F461" t="str">
            <v>National Grid Gas Distribution and Transmission are commerciallly and contructurally separate entities (as shown under Impact and communication in this form). This should have been included in the orginal creation / setup of interface folders and included</v>
          </cell>
          <cell r="G461" t="b">
            <v>0</v>
          </cell>
          <cell r="H461" t="str">
            <v>COR3951</v>
          </cell>
          <cell r="I461">
            <v>42398</v>
          </cell>
          <cell r="J461">
            <v>42426</v>
          </cell>
          <cell r="L461" t="b">
            <v>0</v>
          </cell>
          <cell r="M461" t="str">
            <v>NNW</v>
          </cell>
          <cell r="N461" t="str">
            <v>NGD</v>
          </cell>
          <cell r="O461" t="str">
            <v>Ruth Cresswell</v>
          </cell>
          <cell r="P461" t="str">
            <v>Ruth Cresswell</v>
          </cell>
          <cell r="Q461" t="str">
            <v>ICAF - 10/02/16</v>
          </cell>
          <cell r="R461"/>
          <cell r="S461"/>
          <cell r="T461" t="str">
            <v>CP</v>
          </cell>
          <cell r="U461" t="str">
            <v>COMPLETE</v>
          </cell>
          <cell r="V461" t="b">
            <v>0</v>
          </cell>
          <cell r="X461" t="str">
            <v>Dave Turpin</v>
          </cell>
          <cell r="Y461">
            <v>42426</v>
          </cell>
          <cell r="Z461">
            <v>42453</v>
          </cell>
          <cell r="AA461">
            <v>42453</v>
          </cell>
          <cell r="AB461">
            <v>42453</v>
          </cell>
          <cell r="AD461"/>
          <cell r="AE461">
            <v>42545</v>
          </cell>
          <cell r="AF461" t="str">
            <v>PROD</v>
          </cell>
          <cell r="AG461">
            <v>42453</v>
          </cell>
          <cell r="AN461"/>
          <cell r="AR461"/>
          <cell r="AS461"/>
          <cell r="AZ461"/>
          <cell r="BB461"/>
          <cell r="BC461"/>
          <cell r="BE461" t="b">
            <v>0</v>
          </cell>
          <cell r="BM461"/>
          <cell r="BO461" t="str">
            <v>17/11/2017 - Completed in release 1 (CR177 / CR230)
16/11/2017 Changed to R &amp; N 
28/11/16: Update from UK Link PMO-
•	CR177 Production of migrated Xoserve data via EWS file – is currently undergoing Full Impact Assessment – Still awaiting full Impact Asse</v>
          </cell>
          <cell r="BQ461"/>
          <cell r="BS461"/>
          <cell r="BU461"/>
          <cell r="BW461"/>
          <cell r="BX461"/>
          <cell r="BZ461"/>
          <cell r="CA461" t="str">
            <v>R &amp; N</v>
          </cell>
          <cell r="CB461"/>
          <cell r="CC461" t="str">
            <v>Project Delivery</v>
          </cell>
          <cell r="CD461" t="str">
            <v>ISU</v>
          </cell>
          <cell r="CE461" t="str">
            <v>SPA</v>
          </cell>
          <cell r="CF461" t="str">
            <v>31-100days</v>
          </cell>
          <cell r="CG461" t="b">
            <v>0</v>
          </cell>
          <cell r="CH461"/>
          <cell r="CJ461" t="b">
            <v>0</v>
          </cell>
          <cell r="CK461" t="b">
            <v>0</v>
          </cell>
          <cell r="CL461" t="b">
            <v>0</v>
          </cell>
          <cell r="CM461"/>
          <cell r="CO461"/>
          <cell r="CP461"/>
          <cell r="CQ461" t="b">
            <v>0</v>
          </cell>
          <cell r="CR461" t="b">
            <v>0</v>
          </cell>
          <cell r="CS461"/>
          <cell r="CT461"/>
          <cell r="CU461"/>
          <cell r="CV461"/>
          <cell r="CW461"/>
          <cell r="CX461" t="b">
            <v>0</v>
          </cell>
          <cell r="CY461" t="b">
            <v>0</v>
          </cell>
          <cell r="CZ461" t="b">
            <v>0</v>
          </cell>
          <cell r="DA461" t="b">
            <v>0</v>
          </cell>
          <cell r="DB461"/>
          <cell r="DC461"/>
          <cell r="DD461"/>
          <cell r="DE461" t="b">
            <v>0</v>
          </cell>
          <cell r="DF461" t="b">
            <v>0</v>
          </cell>
        </row>
        <row r="462">
          <cell r="A462" t="str">
            <v>COR4042</v>
          </cell>
          <cell r="B462" t="str">
            <v>Provision of data via machine: machine mechanism for the provision of services including those envisaged by the Competition and Markets Authority (CMA) Data Requirement to support Price comparison Websites and British Gas API requirements to support their</v>
          </cell>
          <cell r="C462" t="str">
            <v>99. Change Cancelled</v>
          </cell>
          <cell r="D462">
            <v>42675</v>
          </cell>
          <cell r="E462" t="str">
            <v>CO-RCVD- 01/06/16
CO-CLSD 01/11/16</v>
          </cell>
          <cell r="F462" t="str">
            <v>The competition and Markets Authority (CMA) is recommending in their Energy Market Investigation Report that the Network Operators (and therefore Xoserve as their agency) are mandated to provide data to support the functionality provided by Price comparis</v>
          </cell>
          <cell r="G462" t="b">
            <v>0</v>
          </cell>
          <cell r="H462" t="str">
            <v>COR4110</v>
          </cell>
          <cell r="I462">
            <v>42517</v>
          </cell>
          <cell r="L462" t="b">
            <v>0</v>
          </cell>
          <cell r="M462"/>
          <cell r="N462"/>
          <cell r="O462" t="str">
            <v>n/a</v>
          </cell>
          <cell r="P462" t="str">
            <v>Gareth Hepworth</v>
          </cell>
          <cell r="Q462" t="str">
            <v>ICAF- 01/06/016</v>
          </cell>
          <cell r="R462" t="str">
            <v>Gareth Hepworth</v>
          </cell>
          <cell r="S462" t="str">
            <v>Gareth Hepworth</v>
          </cell>
          <cell r="T462" t="str">
            <v>CR (internal)</v>
          </cell>
          <cell r="U462" t="str">
            <v>CLOSED</v>
          </cell>
          <cell r="V462" t="b">
            <v>0</v>
          </cell>
          <cell r="X462" t="str">
            <v>Azam Saddique</v>
          </cell>
          <cell r="AD462"/>
          <cell r="AF462"/>
          <cell r="AN462"/>
          <cell r="AR462"/>
          <cell r="AS462"/>
          <cell r="AZ462"/>
          <cell r="BB462"/>
          <cell r="BC462"/>
          <cell r="BE462" t="b">
            <v>0</v>
          </cell>
          <cell r="BF462">
            <v>7</v>
          </cell>
          <cell r="BM462"/>
          <cell r="BO462" t="str">
            <v xml:space="preserve">
01/11/16: CM This has been confirmed to close down from Gareth hepworth - as this project is now being delivered under COr4110.
28/10.16: Cm CM has email LC and GH as this is linked to COR4110 and COR4042 should be closed down as the anaysis piece.
14/09</v>
          </cell>
          <cell r="BQ462"/>
          <cell r="BS462"/>
          <cell r="BU462"/>
          <cell r="BW462"/>
          <cell r="BX462"/>
          <cell r="BZ462"/>
          <cell r="CA462"/>
          <cell r="CB462"/>
          <cell r="CC462"/>
          <cell r="CD462"/>
          <cell r="CE462"/>
          <cell r="CF462"/>
          <cell r="CG462" t="b">
            <v>0</v>
          </cell>
          <cell r="CH462"/>
          <cell r="CJ462" t="b">
            <v>0</v>
          </cell>
          <cell r="CK462" t="b">
            <v>0</v>
          </cell>
          <cell r="CL462" t="b">
            <v>0</v>
          </cell>
          <cell r="CM462"/>
          <cell r="CO462"/>
          <cell r="CP462"/>
          <cell r="CQ462" t="b">
            <v>0</v>
          </cell>
          <cell r="CR462" t="b">
            <v>0</v>
          </cell>
          <cell r="CS462"/>
          <cell r="CT462"/>
          <cell r="CU462"/>
          <cell r="CV462"/>
          <cell r="CW462"/>
          <cell r="CX462" t="b">
            <v>0</v>
          </cell>
          <cell r="CY462" t="b">
            <v>0</v>
          </cell>
          <cell r="CZ462" t="b">
            <v>0</v>
          </cell>
          <cell r="DA462" t="b">
            <v>0</v>
          </cell>
          <cell r="DB462"/>
          <cell r="DC462"/>
          <cell r="DD462"/>
          <cell r="DE462" t="b">
            <v>0</v>
          </cell>
          <cell r="DF462" t="b">
            <v>0</v>
          </cell>
        </row>
        <row r="463">
          <cell r="A463" t="str">
            <v>4053</v>
          </cell>
          <cell r="B463" t="str">
            <v>Options Analysis for Sustaining Gemini</v>
          </cell>
          <cell r="C463" t="str">
            <v>100. Change Completed</v>
          </cell>
          <cell r="D463">
            <v>43067</v>
          </cell>
          <cell r="E463" t="str">
            <v>CO-RCVD 22/06/16
EQ-PNDG 01/07/16
EQ-PROD -01/07/16
EQ-SENT- 11/07/16
BE-PNDG- 22/07/16
BE-PROD - 22/07/16
BE-PROD - 03/08/16
BE-SENT - 21/09/16
SN-PNDG- 21/11/16
SN-PROD- 02/12/16
SN-SENT 09/12/16
PD-PROD 09/12/16
PD-IMPD 04/08/17
PD-IMPD changed to  12</v>
          </cell>
          <cell r="F463" t="str">
            <v>Xoserve have advised NGGT that some of the components of Gemini’s hardware and infrastructure software are approaching the end of their supported lives and that work therefore needs to be done to the Gemini system to ensure that it continues to perform re</v>
          </cell>
          <cell r="G463" t="b">
            <v>0</v>
          </cell>
          <cell r="H463" t="str">
            <v>COR3825</v>
          </cell>
          <cell r="I463">
            <v>42538</v>
          </cell>
          <cell r="J463">
            <v>42552</v>
          </cell>
          <cell r="K463">
            <v>42937</v>
          </cell>
          <cell r="L463" t="b">
            <v>0</v>
          </cell>
          <cell r="M463" t="str">
            <v>NNW</v>
          </cell>
          <cell r="N463" t="str">
            <v>NGT</v>
          </cell>
          <cell r="O463" t="str">
            <v>Beverley Viney</v>
          </cell>
          <cell r="P463" t="str">
            <v>Chris Warner</v>
          </cell>
          <cell r="Q463" t="str">
            <v>ICAF - 22/06/16
Pre-Sanction 05/07/16
Start-up apporach-   30/08/16
Pre-Sanction 13/09/16 - Business Case/EAF/BER</v>
          </cell>
          <cell r="R463" t="str">
            <v>Jessica Harris</v>
          </cell>
          <cell r="S463" t="str">
            <v>Hannah Reddy</v>
          </cell>
          <cell r="T463" t="str">
            <v>CP</v>
          </cell>
          <cell r="U463" t="str">
            <v>COMPLETE</v>
          </cell>
          <cell r="V463" t="b">
            <v>0</v>
          </cell>
          <cell r="X463" t="str">
            <v>Pavandip Heyeer</v>
          </cell>
          <cell r="Y463">
            <v>42552</v>
          </cell>
          <cell r="Z463">
            <v>42566</v>
          </cell>
          <cell r="AB463">
            <v>42562</v>
          </cell>
          <cell r="AC463">
            <v>0</v>
          </cell>
          <cell r="AD463" t="str">
            <v>3 months</v>
          </cell>
          <cell r="AE463">
            <v>42654</v>
          </cell>
          <cell r="AF463" t="str">
            <v>SENT</v>
          </cell>
          <cell r="AG463">
            <v>42562</v>
          </cell>
          <cell r="AH463">
            <v>42573</v>
          </cell>
          <cell r="AI463">
            <v>42587</v>
          </cell>
          <cell r="AJ463">
            <v>42585</v>
          </cell>
          <cell r="AK463">
            <v>42639</v>
          </cell>
          <cell r="AL463">
            <v>42639</v>
          </cell>
          <cell r="AM463">
            <v>42634</v>
          </cell>
          <cell r="AN463" t="str">
            <v>Pre-Sanction</v>
          </cell>
          <cell r="AO463">
            <v>42725</v>
          </cell>
          <cell r="AP463">
            <v>396386</v>
          </cell>
          <cell r="AR463"/>
          <cell r="AS463" t="str">
            <v>SENT</v>
          </cell>
          <cell r="AT463">
            <v>42634</v>
          </cell>
          <cell r="AU463">
            <v>42695</v>
          </cell>
          <cell r="AV463">
            <v>42709</v>
          </cell>
          <cell r="AW463">
            <v>42706</v>
          </cell>
          <cell r="AX463">
            <v>42716</v>
          </cell>
          <cell r="AZ463"/>
          <cell r="BA463">
            <v>42713</v>
          </cell>
          <cell r="BB463" t="str">
            <v>16 weeks</v>
          </cell>
          <cell r="BC463" t="str">
            <v>PROD</v>
          </cell>
          <cell r="BD463">
            <v>42713</v>
          </cell>
          <cell r="BE463" t="b">
            <v>0</v>
          </cell>
          <cell r="BF463">
            <v>5</v>
          </cell>
          <cell r="BH463">
            <v>43035</v>
          </cell>
          <cell r="BI463">
            <v>43035</v>
          </cell>
          <cell r="BJ463">
            <v>43054</v>
          </cell>
          <cell r="BK463">
            <v>43059</v>
          </cell>
          <cell r="BM463"/>
          <cell r="BO463" t="str">
            <v>04/12/2017 DC Signed ECF received.  Checked against the tracker and all docs are completed.
28/11/2017 DC Debra Brace has emailed approving this change for closure. Moved to 14. ECF awaiting sign off.
28/11/2017 DC Beverley Viney emailed to confirm that D</v>
          </cell>
          <cell r="BQ463"/>
          <cell r="BS463"/>
          <cell r="BU463"/>
          <cell r="BW463"/>
          <cell r="BX463" t="str">
            <v>Medium</v>
          </cell>
          <cell r="BZ463"/>
          <cell r="CA463" t="str">
            <v>T &amp; SS</v>
          </cell>
          <cell r="CB463"/>
          <cell r="CC463" t="str">
            <v>Project Delivery</v>
          </cell>
          <cell r="CD463" t="str">
            <v>Gemini</v>
          </cell>
          <cell r="CE463" t="str">
            <v>Other</v>
          </cell>
          <cell r="CF463" t="str">
            <v>100+days</v>
          </cell>
          <cell r="CG463" t="b">
            <v>0</v>
          </cell>
          <cell r="CH463"/>
          <cell r="CJ463" t="b">
            <v>0</v>
          </cell>
          <cell r="CK463" t="b">
            <v>0</v>
          </cell>
          <cell r="CL463" t="b">
            <v>0</v>
          </cell>
          <cell r="CM463"/>
          <cell r="CO463"/>
          <cell r="CP463"/>
          <cell r="CQ463" t="b">
            <v>0</v>
          </cell>
          <cell r="CR463" t="b">
            <v>0</v>
          </cell>
          <cell r="CS463" t="str">
            <v>Customer</v>
          </cell>
          <cell r="CT463"/>
          <cell r="CU463"/>
          <cell r="CV463"/>
          <cell r="CW463"/>
          <cell r="CX463" t="b">
            <v>0</v>
          </cell>
          <cell r="CY463" t="b">
            <v>0</v>
          </cell>
          <cell r="CZ463" t="b">
            <v>0</v>
          </cell>
          <cell r="DA463" t="b">
            <v>0</v>
          </cell>
          <cell r="DB463"/>
          <cell r="DC463"/>
          <cell r="DD463"/>
          <cell r="DE463" t="b">
            <v>0</v>
          </cell>
          <cell r="DF463" t="b">
            <v>0</v>
          </cell>
        </row>
        <row r="464">
          <cell r="A464" t="str">
            <v>COR4095</v>
          </cell>
          <cell r="B464" t="str">
            <v>Ad-hoc Interruption Auction – Autumn 2016</v>
          </cell>
          <cell r="C464" t="str">
            <v>99. Change Cancelled</v>
          </cell>
          <cell r="D464">
            <v>42751</v>
          </cell>
          <cell r="E464" t="str">
            <v>CO-RCVD-  07/09/16
EQ-PNDG-19/09/16
EQ-PROD- 19/09/16</v>
          </cell>
          <cell r="F464" t="str">
            <v>NGN is seeking to hold an ad-hoc Interruption Auction in Autumn 2016. Dates to be agreed 
Change driver / origin: 
NGN did not receive suitable bids for required interruption zones during the annual Interruption Auction in June 
2016. To mitigate additio</v>
          </cell>
          <cell r="G464" t="b">
            <v>0</v>
          </cell>
          <cell r="H464" t="str">
            <v>XRN4104</v>
          </cell>
          <cell r="I464">
            <v>42618</v>
          </cell>
          <cell r="L464" t="b">
            <v>0</v>
          </cell>
          <cell r="M464" t="str">
            <v>NNW</v>
          </cell>
          <cell r="N464" t="str">
            <v>NGN</v>
          </cell>
          <cell r="O464" t="str">
            <v>Joanna Ferguson</v>
          </cell>
          <cell r="P464" t="str">
            <v>Shanna Key</v>
          </cell>
          <cell r="Q464" t="str">
            <v>ICAF - 07/09/16
 Start Up Pre Sanction 20/09/16
CR at ICAF 21/09/16</v>
          </cell>
          <cell r="R464" t="str">
            <v>Lorraine Cave</v>
          </cell>
          <cell r="S464" t="str">
            <v>Darran Dredge</v>
          </cell>
          <cell r="T464" t="str">
            <v>CO</v>
          </cell>
          <cell r="U464" t="str">
            <v>CLOSED</v>
          </cell>
          <cell r="V464" t="b">
            <v>1</v>
          </cell>
          <cell r="W464">
            <v>42751</v>
          </cell>
          <cell r="X464"/>
          <cell r="AD464"/>
          <cell r="AF464"/>
          <cell r="AN464"/>
          <cell r="AR464"/>
          <cell r="AS464"/>
          <cell r="AZ464"/>
          <cell r="BB464"/>
          <cell r="BC464"/>
          <cell r="BE464" t="b">
            <v>0</v>
          </cell>
          <cell r="BF464">
            <v>5</v>
          </cell>
          <cell r="BM464"/>
          <cell r="BO464" t="str">
            <v>16/01/17 DC Email confirmation from Joanna Ferguson to closedown this project.
26/09/16: Cm EQR and BER not being produced as BAU activity- Cm to get confirmation from Darran Dredge. Cm to send note to networ son 27th Sept we will not be delivering the EQ</v>
          </cell>
          <cell r="BQ464"/>
          <cell r="BS464"/>
          <cell r="BU464"/>
          <cell r="BW464"/>
          <cell r="BX464" t="str">
            <v>Low</v>
          </cell>
          <cell r="BZ464"/>
          <cell r="CA464"/>
          <cell r="CB464"/>
          <cell r="CC464"/>
          <cell r="CD464"/>
          <cell r="CE464"/>
          <cell r="CF464"/>
          <cell r="CG464" t="b">
            <v>0</v>
          </cell>
          <cell r="CH464"/>
          <cell r="CJ464" t="b">
            <v>0</v>
          </cell>
          <cell r="CK464" t="b">
            <v>0</v>
          </cell>
          <cell r="CL464" t="b">
            <v>0</v>
          </cell>
          <cell r="CM464"/>
          <cell r="CO464"/>
          <cell r="CP464"/>
          <cell r="CQ464" t="b">
            <v>0</v>
          </cell>
          <cell r="CR464" t="b">
            <v>0</v>
          </cell>
          <cell r="CS464"/>
          <cell r="CT464"/>
          <cell r="CU464"/>
          <cell r="CV464"/>
          <cell r="CW464"/>
          <cell r="CX464" t="b">
            <v>0</v>
          </cell>
          <cell r="CY464" t="b">
            <v>0</v>
          </cell>
          <cell r="CZ464" t="b">
            <v>0</v>
          </cell>
          <cell r="DA464" t="b">
            <v>0</v>
          </cell>
          <cell r="DB464"/>
          <cell r="DC464"/>
          <cell r="DD464"/>
          <cell r="DE464" t="b">
            <v>0</v>
          </cell>
          <cell r="DF464" t="b">
            <v>0</v>
          </cell>
        </row>
        <row r="465">
          <cell r="A465" t="str">
            <v>4161</v>
          </cell>
          <cell r="B465" t="str">
            <v>Provision of Access to Domestic Consumer Data for PCW’s and TPI’s via Data Enquiry (DES)</v>
          </cell>
          <cell r="C465" t="str">
            <v>100. Change Completed</v>
          </cell>
          <cell r="D465">
            <v>43042</v>
          </cell>
          <cell r="E465" t="str">
            <v xml:space="preserve">CO-RCVD 14/12/16
EQ-PNDG 14/12/16
EQ-PROD 14/12/16
EQ-SENT 22/12/16
BE-PNDG 23/12/16
BE-PROD 23/12/16
BE-PROD 03/01/17
BE-SENT 17/01/17
CA-RCVD 24/01/17
SN-PNDG 24/01 17
SN-PROD 24/01/17
SN-SENT 07/02/17
PD-PROD 07/02/17
PD-HOLD 30/03/17
PD-SENT 13/07/17
</v>
          </cell>
          <cell r="F465" t="str">
            <v>Xoserve will need to provide access to Domestic Consumer Data for PCW’s &amp; TPI’s in the same manner as suppliers, 
where DES User IDs can only be provided once they sign confidentiality and commercial agreements, in accordance 
with the CMA Order and any r</v>
          </cell>
          <cell r="G465" t="b">
            <v>0</v>
          </cell>
          <cell r="H465"/>
          <cell r="I465">
            <v>42716</v>
          </cell>
          <cell r="J465">
            <v>42727</v>
          </cell>
          <cell r="L465" t="b">
            <v>0</v>
          </cell>
          <cell r="M465" t="str">
            <v>NNW</v>
          </cell>
          <cell r="N465" t="str">
            <v>NGD SSGN WWU NGN</v>
          </cell>
          <cell r="O465" t="str">
            <v>Joanna Ferguson/Shanna Key</v>
          </cell>
          <cell r="P465" t="str">
            <v>Joanna Ferguson</v>
          </cell>
          <cell r="Q465" t="str">
            <v>ICAF 14/12/16
Pre-Sanction 17/01/17 Start up &amp; BER</v>
          </cell>
          <cell r="R465"/>
          <cell r="S465" t="str">
            <v>Emma Rose</v>
          </cell>
          <cell r="T465" t="str">
            <v>CP</v>
          </cell>
          <cell r="U465" t="str">
            <v>CLOSED</v>
          </cell>
          <cell r="V465" t="b">
            <v>1</v>
          </cell>
          <cell r="W465">
            <v>43042</v>
          </cell>
          <cell r="X465" t="str">
            <v>Jo Rooney</v>
          </cell>
          <cell r="Y465">
            <v>42718</v>
          </cell>
          <cell r="Z465">
            <v>42727</v>
          </cell>
          <cell r="AB465">
            <v>42726</v>
          </cell>
          <cell r="AC465">
            <v>0</v>
          </cell>
          <cell r="AD465"/>
          <cell r="AE465">
            <v>42816</v>
          </cell>
          <cell r="AF465" t="str">
            <v>SENT</v>
          </cell>
          <cell r="AG465">
            <v>42726</v>
          </cell>
          <cell r="AH465">
            <v>42727</v>
          </cell>
          <cell r="AI465">
            <v>42746</v>
          </cell>
          <cell r="AJ465">
            <v>42738</v>
          </cell>
          <cell r="AK465">
            <v>42759</v>
          </cell>
          <cell r="AM465">
            <v>42753</v>
          </cell>
          <cell r="AN465" t="str">
            <v>Pre-Sanction</v>
          </cell>
          <cell r="AO465">
            <v>42843</v>
          </cell>
          <cell r="AP465">
            <v>9923</v>
          </cell>
          <cell r="AR465"/>
          <cell r="AS465" t="str">
            <v>PROD</v>
          </cell>
          <cell r="AT465">
            <v>42753</v>
          </cell>
          <cell r="AU465">
            <v>42759</v>
          </cell>
          <cell r="AV465">
            <v>42773</v>
          </cell>
          <cell r="AZ465"/>
          <cell r="BA465">
            <v>42773</v>
          </cell>
          <cell r="BB465" t="str">
            <v>12 weeks</v>
          </cell>
          <cell r="BC465" t="str">
            <v>SENT</v>
          </cell>
          <cell r="BD465">
            <v>42773</v>
          </cell>
          <cell r="BE465" t="b">
            <v>1</v>
          </cell>
          <cell r="BF465">
            <v>3</v>
          </cell>
          <cell r="BG465">
            <v>43078</v>
          </cell>
          <cell r="BH465">
            <v>42794</v>
          </cell>
          <cell r="BK465">
            <v>42929</v>
          </cell>
          <cell r="BM465" t="str">
            <v>CLSD</v>
          </cell>
          <cell r="BN465">
            <v>42997</v>
          </cell>
          <cell r="BO465" t="str">
            <v>03/11/2017 DC email from IB confirming there is no outstanding document for this project.
17/09/17 DC Minutes from the ChMC meeting have been sent to the project team along with an approved version of the CCN.
13/07/17 DC CCN recevied to go out to the net</v>
          </cell>
          <cell r="BQ465"/>
          <cell r="BS465"/>
          <cell r="BU465"/>
          <cell r="BW465"/>
          <cell r="BX465" t="str">
            <v>Low</v>
          </cell>
          <cell r="BZ465"/>
          <cell r="CA465" t="str">
            <v>T &amp; SS</v>
          </cell>
          <cell r="CB465"/>
          <cell r="CC465"/>
          <cell r="CD465"/>
          <cell r="CE465"/>
          <cell r="CF465"/>
          <cell r="CG465" t="b">
            <v>0</v>
          </cell>
          <cell r="CH465"/>
          <cell r="CJ465" t="b">
            <v>0</v>
          </cell>
          <cell r="CK465" t="b">
            <v>0</v>
          </cell>
          <cell r="CL465" t="b">
            <v>0</v>
          </cell>
          <cell r="CM465"/>
          <cell r="CO465"/>
          <cell r="CP465"/>
          <cell r="CQ465" t="b">
            <v>0</v>
          </cell>
          <cell r="CR465" t="b">
            <v>0</v>
          </cell>
          <cell r="CS465"/>
          <cell r="CT465"/>
          <cell r="CU465"/>
          <cell r="CV465"/>
          <cell r="CW465"/>
          <cell r="CX465" t="b">
            <v>0</v>
          </cell>
          <cell r="CY465" t="b">
            <v>0</v>
          </cell>
          <cell r="CZ465" t="b">
            <v>0</v>
          </cell>
          <cell r="DA465" t="b">
            <v>0</v>
          </cell>
          <cell r="DB465"/>
          <cell r="DC465"/>
          <cell r="DD465"/>
          <cell r="DE465" t="b">
            <v>0</v>
          </cell>
          <cell r="DF465" t="b">
            <v>0</v>
          </cell>
        </row>
        <row r="466">
          <cell r="A466" t="str">
            <v>4160</v>
          </cell>
          <cell r="B466" t="str">
            <v>Provision of data for TRAS relating to permission provided in UNC0574</v>
          </cell>
          <cell r="C466" t="str">
            <v>99. Change Cancelled</v>
          </cell>
          <cell r="D466">
            <v>42718</v>
          </cell>
          <cell r="E466" t="str">
            <v>CO-RCVD 14/12/2016
CO-RCVD -  Changed to 2.1 Start-Up Approach In Progress 08/11/17
99. Change Cancelled</v>
          </cell>
          <cell r="F466" t="str">
            <v>Change overview:  
Create a bespoke portfolio report of all supply points with live supplier registration for the sole purpose of the TRAS providing services to suppliers for theft risk assessment. The portfolio is specifically for the purposes of providi</v>
          </cell>
          <cell r="G466" t="b">
            <v>0</v>
          </cell>
          <cell r="H466"/>
          <cell r="I466">
            <v>42713</v>
          </cell>
          <cell r="K466">
            <v>36558</v>
          </cell>
          <cell r="L466" t="b">
            <v>0</v>
          </cell>
          <cell r="M466"/>
          <cell r="N466"/>
          <cell r="O466" t="str">
            <v>Joanna Ferguson</v>
          </cell>
          <cell r="P466" t="str">
            <v>Joanna Ferguson</v>
          </cell>
          <cell r="Q466" t="str">
            <v>ICAF 14/12/16</v>
          </cell>
          <cell r="R466"/>
          <cell r="S466" t="str">
            <v>Lorraine Cave</v>
          </cell>
          <cell r="T466" t="str">
            <v>CP</v>
          </cell>
          <cell r="U466" t="str">
            <v>CLOSED</v>
          </cell>
          <cell r="V466" t="b">
            <v>1</v>
          </cell>
          <cell r="W466">
            <v>43186</v>
          </cell>
          <cell r="X466" t="str">
            <v>Charley Haley</v>
          </cell>
          <cell r="AD466"/>
          <cell r="AF466"/>
          <cell r="AN466"/>
          <cell r="AR466"/>
          <cell r="AS466"/>
          <cell r="AZ466"/>
          <cell r="BB466"/>
          <cell r="BC466"/>
          <cell r="BE466" t="b">
            <v>0</v>
          </cell>
          <cell r="BF466">
            <v>3</v>
          </cell>
          <cell r="BM466"/>
          <cell r="BO466" t="str">
            <v>27/03/2018 DC Email received from Becky Perkins to ask for this change to be closed and use the attached email as evidence.
14/03/2018 DC Email sent to Becky Perkins asking if we can close this change, no updates are being sent and the change has progress</v>
          </cell>
          <cell r="BQ466"/>
          <cell r="BS466"/>
          <cell r="BU466"/>
          <cell r="BW466"/>
          <cell r="BX466"/>
          <cell r="BZ466"/>
          <cell r="CA466" t="str">
            <v>T &amp; SS</v>
          </cell>
          <cell r="CB466"/>
          <cell r="CC466" t="str">
            <v>Project Delivery</v>
          </cell>
          <cell r="CD466" t="str">
            <v>BW</v>
          </cell>
          <cell r="CE466" t="str">
            <v>Other</v>
          </cell>
          <cell r="CF466" t="str">
            <v>31-100days</v>
          </cell>
          <cell r="CG466" t="b">
            <v>0</v>
          </cell>
          <cell r="CH466"/>
          <cell r="CJ466" t="b">
            <v>0</v>
          </cell>
          <cell r="CK466" t="b">
            <v>0</v>
          </cell>
          <cell r="CL466" t="b">
            <v>0</v>
          </cell>
          <cell r="CM466"/>
          <cell r="CO466"/>
          <cell r="CP466"/>
          <cell r="CQ466" t="b">
            <v>0</v>
          </cell>
          <cell r="CR466" t="b">
            <v>0</v>
          </cell>
          <cell r="CS466" t="str">
            <v>No</v>
          </cell>
          <cell r="CT466"/>
          <cell r="CU466"/>
          <cell r="CV466"/>
          <cell r="CW466"/>
          <cell r="CX466" t="b">
            <v>0</v>
          </cell>
          <cell r="CY466" t="b">
            <v>0</v>
          </cell>
          <cell r="CZ466" t="b">
            <v>0</v>
          </cell>
          <cell r="DA466" t="b">
            <v>0</v>
          </cell>
          <cell r="DB466"/>
          <cell r="DC466"/>
          <cell r="DD466"/>
          <cell r="DE466" t="b">
            <v>0</v>
          </cell>
          <cell r="DF466" t="b">
            <v>0</v>
          </cell>
        </row>
        <row r="467">
          <cell r="A467" t="str">
            <v>COR4172</v>
          </cell>
          <cell r="B467" t="str">
            <v>Monthly Nomination Referral Report</v>
          </cell>
          <cell r="C467" t="str">
            <v>100. Change Completed</v>
          </cell>
          <cell r="D467">
            <v>42902</v>
          </cell>
          <cell r="E467" t="str">
            <v>CO-RCVD 20/01/17
BE SENT 01/03/17
CA-RCVD 28/03/17
PD-IMPD 28/03/17
PD-SENT 07/04/17
PD POPD 12/05/17
PD-CLSD 16/06/17</v>
          </cell>
          <cell r="F467" t="str">
            <v>GDNs would like to request a monthly report which details the nomination referrals received and the resolution date for their particular network. 
This report is to go to GDNs only, and is not to be visible to the wider industry. 
This report is essenti</v>
          </cell>
          <cell r="G467" t="b">
            <v>0</v>
          </cell>
          <cell r="H467" t="str">
            <v>NA</v>
          </cell>
          <cell r="I467">
            <v>42745</v>
          </cell>
          <cell r="L467" t="b">
            <v>0</v>
          </cell>
          <cell r="M467" t="str">
            <v>NNW</v>
          </cell>
          <cell r="N467" t="str">
            <v>SSGN,NGD,WWU,NGN</v>
          </cell>
          <cell r="O467" t="str">
            <v>Shanna Key</v>
          </cell>
          <cell r="P467" t="str">
            <v>Shanna Key</v>
          </cell>
          <cell r="Q467" t="str">
            <v>ICAF 18/01/17
BER - Pre-Sanction Review Group 03/02/17</v>
          </cell>
          <cell r="R467"/>
          <cell r="S467" t="str">
            <v>Lorraine Cave</v>
          </cell>
          <cell r="T467" t="str">
            <v>CO</v>
          </cell>
          <cell r="U467" t="str">
            <v>COMPLETE</v>
          </cell>
          <cell r="V467" t="b">
            <v>0</v>
          </cell>
          <cell r="X467" t="str">
            <v>Charlie Haley</v>
          </cell>
          <cell r="AD467"/>
          <cell r="AF467"/>
          <cell r="AM467">
            <v>42795</v>
          </cell>
          <cell r="AN467"/>
          <cell r="AO467">
            <v>42887</v>
          </cell>
          <cell r="AR467"/>
          <cell r="AS467" t="str">
            <v>SENT</v>
          </cell>
          <cell r="AT467">
            <v>42795</v>
          </cell>
          <cell r="AU467">
            <v>42822</v>
          </cell>
          <cell r="AZ467"/>
          <cell r="BB467"/>
          <cell r="BC467"/>
          <cell r="BE467" t="b">
            <v>0</v>
          </cell>
          <cell r="BF467">
            <v>3</v>
          </cell>
          <cell r="BI467">
            <v>42767</v>
          </cell>
          <cell r="BJ467">
            <v>42832</v>
          </cell>
          <cell r="BK467">
            <v>42832</v>
          </cell>
          <cell r="BL467">
            <v>42860</v>
          </cell>
          <cell r="BM467" t="str">
            <v>CLSD</v>
          </cell>
          <cell r="BN467">
            <v>42867</v>
          </cell>
          <cell r="BO467" t="str">
            <v>16/06/17 DC project complete and docs checked.
14/05/17 DC CCN received from networks and forwarded to Projects
12/05/17 DC CCN received from networks today.
07/04/17 DC CCN sent to networks 
03/04/17 DC Email from CH confirming IMP date and confirming th</v>
          </cell>
          <cell r="BQ467"/>
          <cell r="BS467"/>
          <cell r="BU467"/>
          <cell r="BW467"/>
          <cell r="BX467" t="str">
            <v>Medium</v>
          </cell>
          <cell r="BZ467"/>
          <cell r="CA467"/>
          <cell r="CB467"/>
          <cell r="CC467"/>
          <cell r="CD467"/>
          <cell r="CE467"/>
          <cell r="CF467"/>
          <cell r="CG467" t="b">
            <v>0</v>
          </cell>
          <cell r="CH467"/>
          <cell r="CJ467" t="b">
            <v>0</v>
          </cell>
          <cell r="CK467" t="b">
            <v>0</v>
          </cell>
          <cell r="CL467" t="b">
            <v>0</v>
          </cell>
          <cell r="CM467"/>
          <cell r="CO467"/>
          <cell r="CP467"/>
          <cell r="CQ467" t="b">
            <v>0</v>
          </cell>
          <cell r="CR467" t="b">
            <v>0</v>
          </cell>
          <cell r="CS467"/>
          <cell r="CT467"/>
          <cell r="CU467"/>
          <cell r="CV467"/>
          <cell r="CW467"/>
          <cell r="CX467" t="b">
            <v>0</v>
          </cell>
          <cell r="CY467" t="b">
            <v>0</v>
          </cell>
          <cell r="CZ467" t="b">
            <v>0</v>
          </cell>
          <cell r="DA467" t="b">
            <v>0</v>
          </cell>
          <cell r="DB467"/>
          <cell r="DC467"/>
          <cell r="DD467"/>
          <cell r="DE467" t="b">
            <v>0</v>
          </cell>
          <cell r="DF467" t="b">
            <v>0</v>
          </cell>
        </row>
        <row r="468">
          <cell r="A468" t="str">
            <v>COR4183</v>
          </cell>
          <cell r="B468" t="str">
            <v>XP/Office 2003 upgrade to Windows 7/Office 2010</v>
          </cell>
          <cell r="C468" t="str">
            <v>99. Change Cancelled</v>
          </cell>
          <cell r="D468">
            <v>42955</v>
          </cell>
          <cell r="E468" t="str">
            <v>CO-RCVD 01/02/2017
PD-POPD 27/06/2017
PD-CLSD 08/08/2017</v>
          </cell>
          <cell r="F468" t="str">
            <v xml:space="preserve">An ongoing National Grid (NG) driven project to migrate all XP/Office 2003 users to Windows 7/Office has now been closed. Due to the Windows 7 incompatibility of a number of key applications in use at Xoserve, there are circa 100 remaining XP/Office 2003 </v>
          </cell>
          <cell r="G468" t="b">
            <v>0</v>
          </cell>
          <cell r="H468" t="str">
            <v>COR2884 – Desktop Transformation</v>
          </cell>
          <cell r="I468">
            <v>42765</v>
          </cell>
          <cell r="L468" t="b">
            <v>0</v>
          </cell>
          <cell r="M468"/>
          <cell r="N468"/>
          <cell r="O468"/>
          <cell r="P468" t="str">
            <v>ASA Projects</v>
          </cell>
          <cell r="Q468" t="str">
            <v>ICAF 01/02/2017
Pre-Sanction Approval via Email - Start Up approach 16 02 16</v>
          </cell>
          <cell r="R468" t="str">
            <v>ASA Projects</v>
          </cell>
          <cell r="S468" t="str">
            <v>Emma Rose</v>
          </cell>
          <cell r="T468" t="str">
            <v>CR (internal)</v>
          </cell>
          <cell r="U468" t="str">
            <v>CLOSED</v>
          </cell>
          <cell r="V468" t="b">
            <v>0</v>
          </cell>
          <cell r="X468" t="str">
            <v>Jo Rooney</v>
          </cell>
          <cell r="AD468"/>
          <cell r="AF468"/>
          <cell r="AN468"/>
          <cell r="AR468"/>
          <cell r="AS468"/>
          <cell r="AZ468"/>
          <cell r="BB468"/>
          <cell r="BC468"/>
          <cell r="BE468" t="b">
            <v>0</v>
          </cell>
          <cell r="BF468">
            <v>7</v>
          </cell>
          <cell r="BM468"/>
          <cell r="BO468" t="str">
            <v xml:space="preserve">08/08/2017 DC Checked the Configuartion Library ER has sent over a closedown email, this is a BAU activity.
27/06/17 DC ME confirmed with LC this project is completed.  Need to check documentation.
24/05/17 As per ME planning meeting, this project is BAU </v>
          </cell>
          <cell r="BQ468"/>
          <cell r="BS468"/>
          <cell r="BU468"/>
          <cell r="BW468"/>
          <cell r="BX468" t="str">
            <v>Medium</v>
          </cell>
          <cell r="BZ468"/>
          <cell r="CA468"/>
          <cell r="CB468"/>
          <cell r="CC468"/>
          <cell r="CD468"/>
          <cell r="CE468"/>
          <cell r="CF468"/>
          <cell r="CG468" t="b">
            <v>0</v>
          </cell>
          <cell r="CH468"/>
          <cell r="CJ468" t="b">
            <v>0</v>
          </cell>
          <cell r="CK468" t="b">
            <v>0</v>
          </cell>
          <cell r="CL468" t="b">
            <v>0</v>
          </cell>
          <cell r="CM468"/>
          <cell r="CO468"/>
          <cell r="CP468"/>
          <cell r="CQ468" t="b">
            <v>0</v>
          </cell>
          <cell r="CR468" t="b">
            <v>0</v>
          </cell>
          <cell r="CS468"/>
          <cell r="CT468"/>
          <cell r="CU468"/>
          <cell r="CV468"/>
          <cell r="CW468"/>
          <cell r="CX468" t="b">
            <v>0</v>
          </cell>
          <cell r="CY468" t="b">
            <v>0</v>
          </cell>
          <cell r="CZ468" t="b">
            <v>0</v>
          </cell>
          <cell r="DA468" t="b">
            <v>0</v>
          </cell>
          <cell r="DB468"/>
          <cell r="DC468"/>
          <cell r="DD468"/>
          <cell r="DE468" t="b">
            <v>0</v>
          </cell>
          <cell r="DF468" t="b">
            <v>0</v>
          </cell>
        </row>
        <row r="469">
          <cell r="A469" t="str">
            <v>4186</v>
          </cell>
          <cell r="B469" t="str">
            <v>UK Link Future Release Analysis</v>
          </cell>
          <cell r="C469" t="str">
            <v>12. CCR/Closedown document in progress</v>
          </cell>
          <cell r="D469">
            <v>43167</v>
          </cell>
          <cell r="E469" t="str">
            <v>CO-RCVD 01/02/2017
PD-PROD 12/10/2017
Moved from PD-PROD to 11. Change in delivery
Moved to 10. BER/Business Case Awaiting ChMC Approval - 16/11/17 - JB/IB
100. change completed - 16/11/17 - JB
12. CCR/Closedown document in progress</v>
          </cell>
          <cell r="F469" t="str">
            <v>As part of the UK Link Programme delivery there was a defined scope from BAFO and the Master Services Agreement (MSA) with Wipro as the SI to deliver.  As the UKLP scope was baselined back in 2014, there has been scope of change for UK Link that has had t</v>
          </cell>
          <cell r="G469" t="b">
            <v>0</v>
          </cell>
          <cell r="H469"/>
          <cell r="I469">
            <v>42765</v>
          </cell>
          <cell r="L469" t="b">
            <v>0</v>
          </cell>
          <cell r="M469"/>
          <cell r="N469"/>
          <cell r="O469"/>
          <cell r="P469" t="str">
            <v>Jane Rocky</v>
          </cell>
          <cell r="Q469" t="str">
            <v>ICAF 01/02/17
Start Up Pre-Sanction 28/02/17
Business Case Via Pre-Sanction email approval</v>
          </cell>
          <cell r="R469" t="str">
            <v>Lee Foster</v>
          </cell>
          <cell r="S469" t="str">
            <v>Lee Chambers</v>
          </cell>
          <cell r="T469" t="str">
            <v>CR (Internal)</v>
          </cell>
          <cell r="U469" t="str">
            <v>LIVE</v>
          </cell>
          <cell r="V469" t="b">
            <v>0</v>
          </cell>
          <cell r="X469" t="str">
            <v>Christina Francis</v>
          </cell>
          <cell r="AD469"/>
          <cell r="AF469"/>
          <cell r="AN469"/>
          <cell r="AR469"/>
          <cell r="AS469"/>
          <cell r="AZ469"/>
          <cell r="BB469"/>
          <cell r="BC469"/>
          <cell r="BE469" t="b">
            <v>0</v>
          </cell>
          <cell r="BF469">
            <v>7</v>
          </cell>
          <cell r="BH469">
            <v>43019</v>
          </cell>
          <cell r="BI469">
            <v>43055</v>
          </cell>
          <cell r="BM469"/>
          <cell r="BO469" t="str">
            <v>13/03/2018 DC Update: the AEAF is to be adjected as the finances need to be revised.  Christina Francis has said this should be on track to closed at the end of next month.
8/03/2018 DC This change was closed off the back of Jane Rockys approval, we do no</v>
          </cell>
          <cell r="BQ469"/>
          <cell r="BS469"/>
          <cell r="BU469"/>
          <cell r="BW469"/>
          <cell r="BX469" t="str">
            <v>Medium</v>
          </cell>
          <cell r="BZ469"/>
          <cell r="CA469" t="str">
            <v>R &amp; N</v>
          </cell>
          <cell r="CB469"/>
          <cell r="CC469" t="str">
            <v>Project Delivery</v>
          </cell>
          <cell r="CD469"/>
          <cell r="CE469"/>
          <cell r="CF469"/>
          <cell r="CG469" t="b">
            <v>0</v>
          </cell>
          <cell r="CH469"/>
          <cell r="CJ469" t="b">
            <v>0</v>
          </cell>
          <cell r="CK469" t="b">
            <v>0</v>
          </cell>
          <cell r="CL469" t="b">
            <v>0</v>
          </cell>
          <cell r="CM469"/>
          <cell r="CO469"/>
          <cell r="CP469"/>
          <cell r="CQ469" t="b">
            <v>0</v>
          </cell>
          <cell r="CR469" t="b">
            <v>0</v>
          </cell>
          <cell r="CS469"/>
          <cell r="CT469"/>
          <cell r="CU469"/>
          <cell r="CV469"/>
          <cell r="CW469"/>
          <cell r="CX469" t="b">
            <v>0</v>
          </cell>
          <cell r="CY469" t="b">
            <v>0</v>
          </cell>
          <cell r="CZ469" t="b">
            <v>0</v>
          </cell>
          <cell r="DA469" t="b">
            <v>0</v>
          </cell>
          <cell r="DB469"/>
          <cell r="DC469"/>
          <cell r="DD469"/>
          <cell r="DE469" t="b">
            <v>0</v>
          </cell>
          <cell r="DF469" t="b">
            <v>0</v>
          </cell>
        </row>
        <row r="470">
          <cell r="A470" t="str">
            <v>4262</v>
          </cell>
          <cell r="B470" t="str">
            <v>EU/GB Charging 2018/19 Gas Regulatory Change Feasibility and Analysis</v>
          </cell>
          <cell r="C470" t="str">
            <v>100. Change Completed</v>
          </cell>
          <cell r="D470">
            <v>43082</v>
          </cell>
          <cell r="E470" t="str">
            <v>CO_RCVD 25/04/17
EG_ PNDG 22/05/17
EQ_PROD 22/05/17
EQ-SENT 31/05/17
BE-RCVD 15/06/17
BE-SENT 22/06/17
CA-RCVD 30/06/17
PD-IMPD 22/09/2017
PD-IMPD changed to  12
12. CCR/Internal Documents in Progress 08/11/17
13.1 CCR Awaiting ChMC Approval
14. Awaiting</v>
          </cell>
          <cell r="F470" t="str">
            <v>The priority of this Change Order Request is high. National Grid is legally obligated to be compliant with the EU Capacity Allocation Mechanism (CAM), EU Tariff (TAR) Network Codes and the UNC. Building on the lessons learnt from previous EU projects, Nat</v>
          </cell>
          <cell r="G470" t="b">
            <v>0</v>
          </cell>
          <cell r="H470"/>
          <cell r="I470">
            <v>42850</v>
          </cell>
          <cell r="K470">
            <v>36558</v>
          </cell>
          <cell r="L470" t="b">
            <v>0</v>
          </cell>
          <cell r="M470"/>
          <cell r="N470"/>
          <cell r="O470" t="str">
            <v>Beverley Viney</v>
          </cell>
          <cell r="P470" t="str">
            <v>Beverley Viney</v>
          </cell>
          <cell r="Q470" t="str">
            <v>ICAF - 17/05/17
Pre-Sanction 24/05/17 via email
Pre-Sanction 20/06/17 - BER</v>
          </cell>
          <cell r="R470" t="str">
            <v>Jessica Harris</v>
          </cell>
          <cell r="S470" t="str">
            <v>Hannah Reddy</v>
          </cell>
          <cell r="T470" t="str">
            <v>CP</v>
          </cell>
          <cell r="U470" t="str">
            <v>COMPLETE</v>
          </cell>
          <cell r="V470" t="b">
            <v>0</v>
          </cell>
          <cell r="W470">
            <v>43089</v>
          </cell>
          <cell r="X470" t="str">
            <v>Manisha Bhardwaj</v>
          </cell>
          <cell r="Z470">
            <v>42886</v>
          </cell>
          <cell r="AB470">
            <v>42886</v>
          </cell>
          <cell r="AD470"/>
          <cell r="AF470"/>
          <cell r="AH470">
            <v>42901</v>
          </cell>
          <cell r="AK470">
            <v>42906</v>
          </cell>
          <cell r="AM470">
            <v>42908</v>
          </cell>
          <cell r="AN470"/>
          <cell r="AR470"/>
          <cell r="AS470"/>
          <cell r="AU470">
            <v>42916</v>
          </cell>
          <cell r="AZ470"/>
          <cell r="BB470"/>
          <cell r="BC470"/>
          <cell r="BE470" t="b">
            <v>0</v>
          </cell>
          <cell r="BH470">
            <v>43000</v>
          </cell>
          <cell r="BI470">
            <v>43000</v>
          </cell>
          <cell r="BJ470">
            <v>43041</v>
          </cell>
          <cell r="BK470">
            <v>43059</v>
          </cell>
          <cell r="BM470"/>
          <cell r="BO470" t="str">
            <v>20/12/2017 DC Ian bevan sent over an email confirming this project can 
be closed as all the documentation has been received.  I have email the project team to confirm closure.
19/12/2017 DC Email sent to Hannah reddy with the updated CCR, I have asked th</v>
          </cell>
          <cell r="BQ470"/>
          <cell r="BS470"/>
          <cell r="BU470"/>
          <cell r="BW470"/>
          <cell r="BX470" t="str">
            <v>Low</v>
          </cell>
          <cell r="BZ470"/>
          <cell r="CA470" t="str">
            <v>T &amp; SS</v>
          </cell>
          <cell r="CB470"/>
          <cell r="CC470" t="str">
            <v>Project Delivery</v>
          </cell>
          <cell r="CD470" t="str">
            <v>Gemini</v>
          </cell>
          <cell r="CE470" t="str">
            <v>Invoicing</v>
          </cell>
          <cell r="CF470" t="str">
            <v>100+days</v>
          </cell>
          <cell r="CG470" t="b">
            <v>0</v>
          </cell>
          <cell r="CH470"/>
          <cell r="CJ470" t="b">
            <v>0</v>
          </cell>
          <cell r="CK470" t="b">
            <v>0</v>
          </cell>
          <cell r="CL470" t="b">
            <v>0</v>
          </cell>
          <cell r="CM470"/>
          <cell r="CO470"/>
          <cell r="CP470"/>
          <cell r="CQ470" t="b">
            <v>0</v>
          </cell>
          <cell r="CR470" t="b">
            <v>0</v>
          </cell>
          <cell r="CS470" t="str">
            <v>Customer</v>
          </cell>
          <cell r="CT470"/>
          <cell r="CU470"/>
          <cell r="CV470"/>
          <cell r="CW470"/>
          <cell r="CX470" t="b">
            <v>0</v>
          </cell>
          <cell r="CY470" t="b">
            <v>0</v>
          </cell>
          <cell r="CZ470" t="b">
            <v>0</v>
          </cell>
          <cell r="DA470" t="b">
            <v>0</v>
          </cell>
          <cell r="DB470"/>
          <cell r="DC470"/>
          <cell r="DD470"/>
          <cell r="DE470" t="b">
            <v>0</v>
          </cell>
          <cell r="DF470" t="b">
            <v>0</v>
          </cell>
          <cell r="DI470">
            <v>43082</v>
          </cell>
        </row>
        <row r="471">
          <cell r="A471" t="str">
            <v>4249</v>
          </cell>
          <cell r="B471" t="str">
            <v>Address Maintenance Solution</v>
          </cell>
          <cell r="C471" t="str">
            <v>11. Change In Delivery</v>
          </cell>
          <cell r="D471">
            <v>43111</v>
          </cell>
          <cell r="E471" t="str">
            <v>CO-RCVD- 18/10/17
Moved from CO-RCVD to 2.1 Start up approach in progress 08/11/2017
7.  BER in Progress
28/11/2017
10. BER/Business Case Awaiting ChMC Approval
11. Change in Delivery</v>
          </cell>
          <cell r="F471" t="str">
            <v>The current address (PAF) validation will not be enduring.
The current PAF validation tool process (GB mailing) has not been built into the SAP system and as a result, an alternative validation tool needs to be determined to replace this.  Having a new so</v>
          </cell>
          <cell r="G471" t="b">
            <v>0</v>
          </cell>
          <cell r="H471"/>
          <cell r="I471">
            <v>42816</v>
          </cell>
          <cell r="K471">
            <v>43280</v>
          </cell>
          <cell r="L471" t="b">
            <v>0</v>
          </cell>
          <cell r="M471"/>
          <cell r="N471"/>
          <cell r="O471"/>
          <cell r="P471" t="str">
            <v>Steve Ganney</v>
          </cell>
          <cell r="Q471" t="str">
            <v>ICAF 18/10/17</v>
          </cell>
          <cell r="R471" t="str">
            <v>Dave Ackers</v>
          </cell>
          <cell r="S471" t="str">
            <v>Christina Francis</v>
          </cell>
          <cell r="T471" t="str">
            <v>CR (Internal)</v>
          </cell>
          <cell r="U471" t="str">
            <v>LIVE</v>
          </cell>
          <cell r="V471" t="b">
            <v>0</v>
          </cell>
          <cell r="X471"/>
          <cell r="AD471"/>
          <cell r="AF471"/>
          <cell r="AN471"/>
          <cell r="AR471"/>
          <cell r="AS471"/>
          <cell r="AZ471"/>
          <cell r="BB471"/>
          <cell r="BC471"/>
          <cell r="BE471" t="b">
            <v>0</v>
          </cell>
          <cell r="BH471">
            <v>43280</v>
          </cell>
          <cell r="BM471"/>
          <cell r="BO471" t="str">
            <v>11/01/2018 Julie B - BER approved at Jan 2018 ChMC. ChMC have requested that a more detailed design to be carried out for this change as part of R2.
28/11/2017 DC Confirmation from Emma Smith to say this change has been included to the scope of R2 as per</v>
          </cell>
          <cell r="BQ471"/>
          <cell r="BS471"/>
          <cell r="BU471"/>
          <cell r="BW471"/>
          <cell r="BX471"/>
          <cell r="BY471">
            <v>2</v>
          </cell>
          <cell r="BZ471"/>
          <cell r="CA471" t="str">
            <v>R &amp; N</v>
          </cell>
          <cell r="CB471"/>
          <cell r="CC471" t="str">
            <v>Project Delivery</v>
          </cell>
          <cell r="CD471" t="str">
            <v>ISU</v>
          </cell>
          <cell r="CE471" t="str">
            <v>SPA</v>
          </cell>
          <cell r="CF471" t="str">
            <v>31-100days</v>
          </cell>
          <cell r="CG471" t="b">
            <v>0</v>
          </cell>
          <cell r="CH471"/>
          <cell r="CJ471" t="b">
            <v>0</v>
          </cell>
          <cell r="CK471" t="b">
            <v>0</v>
          </cell>
          <cell r="CL471" t="b">
            <v>0</v>
          </cell>
          <cell r="CM471"/>
          <cell r="CO471"/>
          <cell r="CP471"/>
          <cell r="CQ471" t="b">
            <v>0</v>
          </cell>
          <cell r="CR471" t="b">
            <v>0</v>
          </cell>
          <cell r="CS471" t="str">
            <v>Customer and Consumer</v>
          </cell>
          <cell r="CT471"/>
          <cell r="CU471"/>
          <cell r="CV471"/>
          <cell r="CW471"/>
          <cell r="CX471" t="b">
            <v>0</v>
          </cell>
          <cell r="CY471" t="b">
            <v>0</v>
          </cell>
          <cell r="CZ471" t="b">
            <v>0</v>
          </cell>
          <cell r="DA471" t="b">
            <v>0</v>
          </cell>
          <cell r="DB471"/>
          <cell r="DC471"/>
          <cell r="DD471"/>
          <cell r="DE471" t="b">
            <v>0</v>
          </cell>
          <cell r="DF471" t="b">
            <v>0</v>
          </cell>
          <cell r="DG471">
            <v>43019</v>
          </cell>
          <cell r="DH471">
            <v>43019</v>
          </cell>
          <cell r="DJ471">
            <v>43110</v>
          </cell>
        </row>
        <row r="472">
          <cell r="A472" t="str">
            <v>3747</v>
          </cell>
          <cell r="B472" t="str">
            <v>Notification of Formula Year AQ &amp; SOQ</v>
          </cell>
          <cell r="C472" t="str">
            <v>100. Change Completed</v>
          </cell>
          <cell r="D472">
            <v>43178</v>
          </cell>
          <cell r="E472" t="str">
            <v>CO-RCVD - 25/10/17
Moved from CO-RCVD to 11. Change in Delivery Start Up 
08/11/2017
12. CCR/Internal Closedown Document In Progress
100. Change Completed</v>
          </cell>
          <cell r="F472"/>
          <cell r="G472" t="b">
            <v>0</v>
          </cell>
          <cell r="H472"/>
          <cell r="I472">
            <v>42192</v>
          </cell>
          <cell r="K472">
            <v>43221</v>
          </cell>
          <cell r="L472" t="b">
            <v>0</v>
          </cell>
          <cell r="M472"/>
          <cell r="N472"/>
          <cell r="O472"/>
          <cell r="P472" t="str">
            <v>Emma Smith / Susan Prosser</v>
          </cell>
          <cell r="Q472"/>
          <cell r="R472"/>
          <cell r="S472" t="str">
            <v>Matt Rider</v>
          </cell>
          <cell r="T472" t="str">
            <v>CP</v>
          </cell>
          <cell r="U472" t="str">
            <v>COMPLETE</v>
          </cell>
          <cell r="V472" t="b">
            <v>0</v>
          </cell>
          <cell r="W472">
            <v>43178</v>
          </cell>
          <cell r="X472"/>
          <cell r="AD472"/>
          <cell r="AF472"/>
          <cell r="AN472"/>
          <cell r="AR472"/>
          <cell r="AS472"/>
          <cell r="AZ472"/>
          <cell r="BB472"/>
          <cell r="BC472"/>
          <cell r="BE472" t="b">
            <v>0</v>
          </cell>
          <cell r="BH472">
            <v>43077</v>
          </cell>
          <cell r="BI472">
            <v>43077</v>
          </cell>
          <cell r="BM472"/>
          <cell r="BO472" t="str">
            <v>19/03/2018 DC This change is linked to 4340,it does not have its own PAT tool it is complete as per Rebecca Perkins email today.
22/01/2018 updated actual imp date
12/12/2017 DC project deployed and moved to projection as per email from Alec Stuart to upd</v>
          </cell>
          <cell r="BQ472"/>
          <cell r="BS472"/>
          <cell r="BU472"/>
          <cell r="BW472"/>
          <cell r="BX472"/>
          <cell r="BY472">
            <v>1.1000000000000001</v>
          </cell>
          <cell r="BZ472" t="str">
            <v>UKLP IADBI113</v>
          </cell>
          <cell r="CA472" t="str">
            <v>R &amp; N</v>
          </cell>
          <cell r="CB472"/>
          <cell r="CC472" t="str">
            <v>Project Delivery</v>
          </cell>
          <cell r="CD472" t="str">
            <v>ISU</v>
          </cell>
          <cell r="CE472" t="str">
            <v>SPA</v>
          </cell>
          <cell r="CF472" t="str">
            <v>31-100days</v>
          </cell>
          <cell r="CG472" t="b">
            <v>0</v>
          </cell>
          <cell r="CH472"/>
          <cell r="CJ472" t="b">
            <v>0</v>
          </cell>
          <cell r="CK472" t="b">
            <v>0</v>
          </cell>
          <cell r="CL472" t="b">
            <v>0</v>
          </cell>
          <cell r="CM472"/>
          <cell r="CO472"/>
          <cell r="CP472"/>
          <cell r="CQ472" t="b">
            <v>0</v>
          </cell>
          <cell r="CR472" t="b">
            <v>0</v>
          </cell>
          <cell r="CS472" t="str">
            <v>Customer &amp; Consumer</v>
          </cell>
          <cell r="CT472"/>
          <cell r="CU472"/>
          <cell r="CV472"/>
          <cell r="CW472"/>
          <cell r="CX472" t="b">
            <v>0</v>
          </cell>
          <cell r="CY472" t="b">
            <v>0</v>
          </cell>
          <cell r="CZ472" t="b">
            <v>0</v>
          </cell>
          <cell r="DA472" t="b">
            <v>0</v>
          </cell>
          <cell r="DB472"/>
          <cell r="DC472"/>
          <cell r="DD472"/>
          <cell r="DE472" t="b">
            <v>0</v>
          </cell>
          <cell r="DF472" t="b">
            <v>0</v>
          </cell>
          <cell r="DG472">
            <v>42991</v>
          </cell>
          <cell r="DJ472">
            <v>42991</v>
          </cell>
        </row>
        <row r="473">
          <cell r="A473" t="str">
            <v>3892</v>
          </cell>
          <cell r="B473" t="str">
            <v>Change to processing ONJOB/ONUPD where existence of a Read marked Suspect as one of the latest activities</v>
          </cell>
          <cell r="C473" t="str">
            <v>99. Change Cancelled</v>
          </cell>
          <cell r="D473">
            <v>43033</v>
          </cell>
          <cell r="E473" t="str">
            <v>CO-RCVD - 25/10/17
Moved from CO-RCVD to 99. Change Cancelled 08/11/2017</v>
          </cell>
          <cell r="F473"/>
          <cell r="G473" t="b">
            <v>0</v>
          </cell>
          <cell r="H473" t="str">
            <v>4474</v>
          </cell>
          <cell r="I473">
            <v>42314</v>
          </cell>
          <cell r="L473" t="b">
            <v>0</v>
          </cell>
          <cell r="M473"/>
          <cell r="N473"/>
          <cell r="O473"/>
          <cell r="P473" t="str">
            <v>Emma Smith</v>
          </cell>
          <cell r="Q473"/>
          <cell r="R473"/>
          <cell r="S473" t="str">
            <v>Dene Williams</v>
          </cell>
          <cell r="T473" t="str">
            <v>CR (Internal)</v>
          </cell>
          <cell r="U473" t="str">
            <v>CLOSED</v>
          </cell>
          <cell r="V473" t="b">
            <v>0</v>
          </cell>
          <cell r="X473"/>
          <cell r="AD473"/>
          <cell r="AF473"/>
          <cell r="AN473"/>
          <cell r="AR473"/>
          <cell r="AS473"/>
          <cell r="AZ473"/>
          <cell r="BB473"/>
          <cell r="BC473"/>
          <cell r="BE473" t="b">
            <v>0</v>
          </cell>
          <cell r="BM473"/>
          <cell r="BO473" t="str">
            <v>08/11/17 DC update from JB - this change will be delivery under 4474. They are all linked as per EL: 3872,3873,3892,4425,
15/11/2017 JB Change proposal to be closed during following analysis with Emma Smith and business Ops stakeholders. Formal closure r</v>
          </cell>
          <cell r="BQ473"/>
          <cell r="BS473"/>
          <cell r="BU473"/>
          <cell r="BW473"/>
          <cell r="BX473"/>
          <cell r="BY473">
            <v>99</v>
          </cell>
          <cell r="BZ473" t="str">
            <v>UKLP IADBI152</v>
          </cell>
          <cell r="CA473" t="str">
            <v>R &amp; N</v>
          </cell>
          <cell r="CB473"/>
          <cell r="CC473" t="str">
            <v>Project Delivery</v>
          </cell>
          <cell r="CD473"/>
          <cell r="CE473"/>
          <cell r="CF473"/>
          <cell r="CG473" t="b">
            <v>0</v>
          </cell>
          <cell r="CH473"/>
          <cell r="CJ473" t="b">
            <v>0</v>
          </cell>
          <cell r="CK473" t="b">
            <v>0</v>
          </cell>
          <cell r="CL473" t="b">
            <v>0</v>
          </cell>
          <cell r="CM473"/>
          <cell r="CO473"/>
          <cell r="CP473"/>
          <cell r="CQ473" t="b">
            <v>0</v>
          </cell>
          <cell r="CR473" t="b">
            <v>0</v>
          </cell>
          <cell r="CS473"/>
          <cell r="CT473"/>
          <cell r="CU473"/>
          <cell r="CV473"/>
          <cell r="CW473"/>
          <cell r="CX473" t="b">
            <v>0</v>
          </cell>
          <cell r="CY473" t="b">
            <v>0</v>
          </cell>
          <cell r="CZ473" t="b">
            <v>0</v>
          </cell>
          <cell r="DA473" t="b">
            <v>0</v>
          </cell>
          <cell r="DB473"/>
          <cell r="DC473"/>
          <cell r="DD473"/>
          <cell r="DE473" t="b">
            <v>0</v>
          </cell>
          <cell r="DF473" t="b">
            <v>0</v>
          </cell>
        </row>
        <row r="474">
          <cell r="A474" t="str">
            <v>3656</v>
          </cell>
          <cell r="B474" t="str">
            <v>Read Validation Tolerances</v>
          </cell>
          <cell r="C474" t="str">
            <v>7. BER/Business Case In Progress</v>
          </cell>
          <cell r="D474">
            <v>43138</v>
          </cell>
          <cell r="E474" t="str">
            <v>CO-RCVD - 25/10/17
Moved from CO RCVD to 98. Xoserve Propose change not required 13/11/17
4. EQR In-Progress
7. BER/Business Case In Progress 07/02/18</v>
          </cell>
          <cell r="F474"/>
          <cell r="G474" t="b">
            <v>0</v>
          </cell>
          <cell r="H474"/>
          <cell r="I474">
            <v>41997</v>
          </cell>
          <cell r="K474">
            <v>43221</v>
          </cell>
          <cell r="L474" t="b">
            <v>0</v>
          </cell>
          <cell r="M474"/>
          <cell r="N474"/>
          <cell r="O474"/>
          <cell r="P474" t="str">
            <v>Michelle Downes</v>
          </cell>
          <cell r="Q474"/>
          <cell r="R474"/>
          <cell r="S474" t="str">
            <v>Padmini Duvvuri</v>
          </cell>
          <cell r="T474" t="str">
            <v>CP</v>
          </cell>
          <cell r="U474" t="str">
            <v>LIVE</v>
          </cell>
          <cell r="V474" t="b">
            <v>0</v>
          </cell>
          <cell r="X474"/>
          <cell r="AD474"/>
          <cell r="AF474"/>
          <cell r="AN474"/>
          <cell r="AR474"/>
          <cell r="AS474"/>
          <cell r="AZ474"/>
          <cell r="BB474"/>
          <cell r="BC474"/>
          <cell r="BE474" t="b">
            <v>0</v>
          </cell>
          <cell r="BH474">
            <v>43413</v>
          </cell>
          <cell r="BM474"/>
          <cell r="BO474" t="str">
            <v xml:space="preserve">07/03/2018 DC The ChMC approved this change to proceed in R3.
01/03/2018 DC This change will be discussed again at March ChMC meeting.
08/02/2018 DC  This change was deferred at ChMC yesterday it will be going out for consultation, it will be back at the </v>
          </cell>
          <cell r="BQ474"/>
          <cell r="BS474"/>
          <cell r="BU474"/>
          <cell r="BW474"/>
          <cell r="BX474"/>
          <cell r="BY474">
            <v>3</v>
          </cell>
          <cell r="BZ474" t="str">
            <v>UKLP IADBI060</v>
          </cell>
          <cell r="CA474" t="str">
            <v>R &amp; N</v>
          </cell>
          <cell r="CB474"/>
          <cell r="CC474" t="str">
            <v>Project Delivery</v>
          </cell>
          <cell r="CD474" t="str">
            <v>ISU</v>
          </cell>
          <cell r="CE474" t="str">
            <v>RGMA</v>
          </cell>
          <cell r="CF474" t="str">
            <v>31-100days</v>
          </cell>
          <cell r="CG474" t="b">
            <v>0</v>
          </cell>
          <cell r="CH474"/>
          <cell r="CJ474" t="b">
            <v>0</v>
          </cell>
          <cell r="CK474" t="b">
            <v>0</v>
          </cell>
          <cell r="CL474" t="b">
            <v>0</v>
          </cell>
          <cell r="CM474"/>
          <cell r="CO474"/>
          <cell r="CP474"/>
          <cell r="CQ474" t="b">
            <v>0</v>
          </cell>
          <cell r="CR474" t="b">
            <v>0</v>
          </cell>
          <cell r="CS474"/>
          <cell r="CT474"/>
          <cell r="CU474"/>
          <cell r="CV474"/>
          <cell r="CW474"/>
          <cell r="CX474" t="b">
            <v>0</v>
          </cell>
          <cell r="CY474" t="b">
            <v>0</v>
          </cell>
          <cell r="CZ474" t="b">
            <v>0</v>
          </cell>
          <cell r="DA474" t="b">
            <v>0</v>
          </cell>
          <cell r="DB474"/>
          <cell r="DC474"/>
          <cell r="DD474"/>
          <cell r="DE474" t="b">
            <v>0</v>
          </cell>
          <cell r="DF474" t="b">
            <v>0</v>
          </cell>
          <cell r="DH474">
            <v>43138</v>
          </cell>
        </row>
        <row r="475">
          <cell r="A475" t="str">
            <v>3661</v>
          </cell>
          <cell r="B475" t="str">
            <v>Correction Factor Application</v>
          </cell>
          <cell r="C475" t="str">
            <v>99. Change Cancelled</v>
          </cell>
          <cell r="D475">
            <v>43122</v>
          </cell>
          <cell r="E475" t="str">
            <v>CO-RCVD - 25/10/17
Moved from CO-RCVD to 98. Xoserve propose change not required 13/11/2017
99.Change Cancelled</v>
          </cell>
          <cell r="F475"/>
          <cell r="G475" t="b">
            <v>0</v>
          </cell>
          <cell r="H475"/>
          <cell r="I475">
            <v>42017</v>
          </cell>
          <cell r="K475">
            <v>43221</v>
          </cell>
          <cell r="L475" t="b">
            <v>0</v>
          </cell>
          <cell r="M475"/>
          <cell r="N475"/>
          <cell r="O475"/>
          <cell r="P475" t="str">
            <v>Emma Smith</v>
          </cell>
          <cell r="Q475"/>
          <cell r="R475"/>
          <cell r="S475" t="str">
            <v>Padmini Duvvuri</v>
          </cell>
          <cell r="T475" t="str">
            <v>CR (Internal)</v>
          </cell>
          <cell r="U475" t="str">
            <v>CLOSED</v>
          </cell>
          <cell r="V475" t="b">
            <v>0</v>
          </cell>
          <cell r="X475"/>
          <cell r="AD475"/>
          <cell r="AF475"/>
          <cell r="AN475"/>
          <cell r="AR475"/>
          <cell r="AS475"/>
          <cell r="AZ475"/>
          <cell r="BB475"/>
          <cell r="BC475"/>
          <cell r="BE475" t="b">
            <v>0</v>
          </cell>
          <cell r="BM475"/>
          <cell r="BO475" t="str">
            <v>22/01/18 - Julie B - DSG confirmed change can be cancelled 22/01/18
19/12/2017 AC- Padmini Duvvuri is the senior project manager and Tom Lineham is the Project Manager 
01/12/2017 DC Update from JB - Business have confirmed that this change is not longe</v>
          </cell>
          <cell r="BQ475"/>
          <cell r="BS475"/>
          <cell r="BU475"/>
          <cell r="BW475"/>
          <cell r="BX475"/>
          <cell r="BY475">
            <v>99</v>
          </cell>
          <cell r="BZ475" t="str">
            <v>UKLP CRDBI065</v>
          </cell>
          <cell r="CA475" t="str">
            <v>R &amp; N</v>
          </cell>
          <cell r="CB475"/>
          <cell r="CC475" t="str">
            <v>Project Delivery</v>
          </cell>
          <cell r="CD475" t="str">
            <v>ISU</v>
          </cell>
          <cell r="CE475" t="str">
            <v>RGMA</v>
          </cell>
          <cell r="CF475" t="str">
            <v>31-100days</v>
          </cell>
          <cell r="CG475" t="b">
            <v>0</v>
          </cell>
          <cell r="CH475"/>
          <cell r="CJ475" t="b">
            <v>0</v>
          </cell>
          <cell r="CK475" t="b">
            <v>0</v>
          </cell>
          <cell r="CL475" t="b">
            <v>0</v>
          </cell>
          <cell r="CM475"/>
          <cell r="CO475"/>
          <cell r="CP475"/>
          <cell r="CQ475" t="b">
            <v>0</v>
          </cell>
          <cell r="CR475" t="b">
            <v>0</v>
          </cell>
          <cell r="CS475" t="str">
            <v>Customer</v>
          </cell>
          <cell r="CT475"/>
          <cell r="CU475"/>
          <cell r="CV475"/>
          <cell r="CW475"/>
          <cell r="CX475" t="b">
            <v>0</v>
          </cell>
          <cell r="CY475" t="b">
            <v>0</v>
          </cell>
          <cell r="CZ475" t="b">
            <v>0</v>
          </cell>
          <cell r="DA475" t="b">
            <v>0</v>
          </cell>
          <cell r="DB475"/>
          <cell r="DC475"/>
          <cell r="DD475"/>
          <cell r="DE475" t="b">
            <v>0</v>
          </cell>
          <cell r="DF475" t="b">
            <v>0</v>
          </cell>
        </row>
        <row r="476">
          <cell r="A476" t="str">
            <v>3911</v>
          </cell>
          <cell r="B476" t="str">
            <v>Change to Network Organisation GT Short Code to DN</v>
          </cell>
          <cell r="C476" t="str">
            <v>100. Change Completed</v>
          </cell>
          <cell r="D476">
            <v>43038</v>
          </cell>
          <cell r="E476" t="str">
            <v>CO-RCVD 30/10/2017
PD-CLSD 01/11/17</v>
          </cell>
          <cell r="F476"/>
          <cell r="G476" t="b">
            <v>0</v>
          </cell>
          <cell r="H476"/>
          <cell r="I476">
            <v>42342</v>
          </cell>
          <cell r="L476" t="b">
            <v>0</v>
          </cell>
          <cell r="M476"/>
          <cell r="N476"/>
          <cell r="O476"/>
          <cell r="P476" t="str">
            <v>Kiran Kumar</v>
          </cell>
          <cell r="Q476"/>
          <cell r="R476"/>
          <cell r="S476" t="str">
            <v>Dene Williams</v>
          </cell>
          <cell r="T476" t="str">
            <v>CR (Internal)</v>
          </cell>
          <cell r="U476" t="str">
            <v>COMPLETE</v>
          </cell>
          <cell r="V476" t="b">
            <v>0</v>
          </cell>
          <cell r="X476"/>
          <cell r="AD476"/>
          <cell r="AF476"/>
          <cell r="AN476"/>
          <cell r="AR476"/>
          <cell r="AS476"/>
          <cell r="AZ476"/>
          <cell r="BB476"/>
          <cell r="BC476"/>
          <cell r="BE476" t="b">
            <v>0</v>
          </cell>
          <cell r="BM476"/>
          <cell r="BO476" t="str">
            <v>01/11/17 - JB - WIPRO CONFIRMED DELIVERY OF CR160</v>
          </cell>
          <cell r="BQ476"/>
          <cell r="BS476"/>
          <cell r="BU476"/>
          <cell r="BW476"/>
          <cell r="BX476"/>
          <cell r="BY476">
            <v>0</v>
          </cell>
          <cell r="BZ476" t="str">
            <v>UKLP IADBI160</v>
          </cell>
          <cell r="CA476" t="str">
            <v>R &amp; N</v>
          </cell>
          <cell r="CB476"/>
          <cell r="CC476" t="str">
            <v>Project Delivery</v>
          </cell>
          <cell r="CD476"/>
          <cell r="CE476"/>
          <cell r="CF476"/>
          <cell r="CG476" t="b">
            <v>0</v>
          </cell>
          <cell r="CH476"/>
          <cell r="CJ476" t="b">
            <v>0</v>
          </cell>
          <cell r="CK476" t="b">
            <v>0</v>
          </cell>
          <cell r="CL476" t="b">
            <v>0</v>
          </cell>
          <cell r="CM476"/>
          <cell r="CO476"/>
          <cell r="CP476"/>
          <cell r="CQ476" t="b">
            <v>0</v>
          </cell>
          <cell r="CR476" t="b">
            <v>0</v>
          </cell>
          <cell r="CS476"/>
          <cell r="CT476"/>
          <cell r="CU476"/>
          <cell r="CV476"/>
          <cell r="CW476"/>
          <cell r="CX476" t="b">
            <v>0</v>
          </cell>
          <cell r="CY476" t="b">
            <v>0</v>
          </cell>
          <cell r="CZ476" t="b">
            <v>0</v>
          </cell>
          <cell r="DA476" t="b">
            <v>0</v>
          </cell>
          <cell r="DB476"/>
          <cell r="DC476"/>
          <cell r="DD476"/>
          <cell r="DE476" t="b">
            <v>0</v>
          </cell>
          <cell r="DF476" t="b">
            <v>0</v>
          </cell>
        </row>
        <row r="477">
          <cell r="A477" t="str">
            <v>4299</v>
          </cell>
          <cell r="B477" t="str">
            <v>Reports required under UNC TPD V16.1 in Nexus (reports required by Mod 520A)</v>
          </cell>
          <cell r="C477" t="str">
            <v>11. Change In Delivery</v>
          </cell>
          <cell r="D477">
            <v>43111</v>
          </cell>
          <cell r="E477" t="str">
            <v>CO-RCVD - 27/10/17
Moved from CO-RCVD to 11. Change in Delivery 08/11/2017
10. BER/Business Case Awaiting ChMC Approval
11. Change in Delivery</v>
          </cell>
          <cell r="F477"/>
          <cell r="G477" t="b">
            <v>0</v>
          </cell>
          <cell r="H477"/>
          <cell r="I477">
            <v>42594</v>
          </cell>
          <cell r="K477">
            <v>43221</v>
          </cell>
          <cell r="L477" t="b">
            <v>0</v>
          </cell>
          <cell r="M477"/>
          <cell r="N477"/>
          <cell r="O477"/>
          <cell r="P477"/>
          <cell r="Q477"/>
          <cell r="R477"/>
          <cell r="S477" t="str">
            <v>Christina Francis</v>
          </cell>
          <cell r="T477" t="str">
            <v>CP</v>
          </cell>
          <cell r="U477" t="str">
            <v>LIVE</v>
          </cell>
          <cell r="V477" t="b">
            <v>0</v>
          </cell>
          <cell r="X477"/>
          <cell r="AD477"/>
          <cell r="AF477"/>
          <cell r="AN477"/>
          <cell r="AR477"/>
          <cell r="AS477"/>
          <cell r="AZ477"/>
          <cell r="BB477"/>
          <cell r="BC477"/>
          <cell r="BE477" t="b">
            <v>0</v>
          </cell>
          <cell r="BH477">
            <v>43280</v>
          </cell>
          <cell r="BM477"/>
          <cell r="BO477" t="str">
            <v>11/01/2018 Julie B - BER approved at Jan 2018 ChMC.</v>
          </cell>
          <cell r="BQ477"/>
          <cell r="BS477"/>
          <cell r="BU477"/>
          <cell r="BW477"/>
          <cell r="BX477"/>
          <cell r="BY477">
            <v>2</v>
          </cell>
          <cell r="BZ477" t="str">
            <v xml:space="preserve"> UKLP251</v>
          </cell>
          <cell r="CA477" t="str">
            <v>R &amp; N</v>
          </cell>
          <cell r="CB477"/>
          <cell r="CC477" t="str">
            <v>Project Delivery</v>
          </cell>
          <cell r="CD477" t="str">
            <v>BW</v>
          </cell>
          <cell r="CE477" t="str">
            <v>Other</v>
          </cell>
          <cell r="CF477" t="str">
            <v>31-100days</v>
          </cell>
          <cell r="CG477" t="b">
            <v>0</v>
          </cell>
          <cell r="CH477"/>
          <cell r="CJ477" t="b">
            <v>0</v>
          </cell>
          <cell r="CK477" t="b">
            <v>0</v>
          </cell>
          <cell r="CL477" t="b">
            <v>0</v>
          </cell>
          <cell r="CM477"/>
          <cell r="CO477"/>
          <cell r="CP477"/>
          <cell r="CQ477" t="b">
            <v>0</v>
          </cell>
          <cell r="CR477" t="b">
            <v>0</v>
          </cell>
          <cell r="CS477" t="str">
            <v>Customer</v>
          </cell>
          <cell r="CT477"/>
          <cell r="CU477"/>
          <cell r="CV477"/>
          <cell r="CW477"/>
          <cell r="CX477" t="b">
            <v>0</v>
          </cell>
          <cell r="CY477" t="b">
            <v>0</v>
          </cell>
          <cell r="CZ477" t="b">
            <v>0</v>
          </cell>
          <cell r="DA477" t="b">
            <v>0</v>
          </cell>
          <cell r="DB477"/>
          <cell r="DC477"/>
          <cell r="DD477"/>
          <cell r="DE477" t="b">
            <v>0</v>
          </cell>
          <cell r="DF477" t="b">
            <v>0</v>
          </cell>
          <cell r="DG477">
            <v>43019</v>
          </cell>
          <cell r="DH477">
            <v>43019</v>
          </cell>
          <cell r="DJ477">
            <v>43110</v>
          </cell>
        </row>
        <row r="478">
          <cell r="A478" t="str">
            <v>4422</v>
          </cell>
          <cell r="B478" t="str">
            <v>CMS Billing Template Class Change Adjsutment Crossover  </v>
          </cell>
          <cell r="C478" t="str">
            <v>99. Change Cancelled</v>
          </cell>
          <cell r="D478">
            <v>43122</v>
          </cell>
          <cell r="E478" t="str">
            <v>CO-RCVD 30/10/2017
Moved from CO RCVD to 2.1 Start Up approach in progress 08/11/2017
97. Xoserve require ChMC sponsorship
99. Change Cancelled</v>
          </cell>
          <cell r="F478"/>
          <cell r="G478" t="b">
            <v>0</v>
          </cell>
          <cell r="H478"/>
          <cell r="I478">
            <v>42387</v>
          </cell>
          <cell r="K478">
            <v>43374</v>
          </cell>
          <cell r="L478" t="b">
            <v>0</v>
          </cell>
          <cell r="M478"/>
          <cell r="N478"/>
          <cell r="O478"/>
          <cell r="P478" t="str">
            <v>Emma Lyndon</v>
          </cell>
          <cell r="Q478"/>
          <cell r="R478"/>
          <cell r="S478" t="str">
            <v>Padmini Duvvuri</v>
          </cell>
          <cell r="T478" t="str">
            <v>CR (Internal)</v>
          </cell>
          <cell r="U478" t="str">
            <v>CLOSED</v>
          </cell>
          <cell r="V478" t="b">
            <v>0</v>
          </cell>
          <cell r="X478"/>
          <cell r="AD478"/>
          <cell r="AF478"/>
          <cell r="AN478"/>
          <cell r="AR478"/>
          <cell r="AS478"/>
          <cell r="AZ478"/>
          <cell r="BB478"/>
          <cell r="BC478"/>
          <cell r="BE478" t="b">
            <v>0</v>
          </cell>
          <cell r="BM478"/>
          <cell r="BO478" t="str">
            <v xml:space="preserve">22/01/18 - Julie B - DSG confirmed change can be cancelled 22/01/18
19/12/2017 AC- Padmini Duvvuri is the senior project manager and Tom Lineham is the Project Manager 
05/12/17 - Julie B - taking to ChMC Dec 2017, we will take this change as a propose </v>
          </cell>
          <cell r="BQ478"/>
          <cell r="BS478"/>
          <cell r="BU478"/>
          <cell r="BW478"/>
          <cell r="BX478"/>
          <cell r="BY478">
            <v>99</v>
          </cell>
          <cell r="BZ478" t="str">
            <v>UKLP IADBI168</v>
          </cell>
          <cell r="CA478" t="str">
            <v>R &amp; N</v>
          </cell>
          <cell r="CB478"/>
          <cell r="CC478" t="str">
            <v>Project Delivery</v>
          </cell>
          <cell r="CD478" t="str">
            <v>CMS</v>
          </cell>
          <cell r="CE478" t="str">
            <v>Other</v>
          </cell>
          <cell r="CF478" t="str">
            <v>31-100days</v>
          </cell>
          <cell r="CG478" t="b">
            <v>1</v>
          </cell>
          <cell r="CH478" t="str">
            <v>XOSERVE</v>
          </cell>
          <cell r="CI478">
            <v>43465</v>
          </cell>
          <cell r="CJ478" t="b">
            <v>0</v>
          </cell>
          <cell r="CK478" t="b">
            <v>0</v>
          </cell>
          <cell r="CL478" t="b">
            <v>0</v>
          </cell>
          <cell r="CM478"/>
          <cell r="CO478"/>
          <cell r="CP478" t="str">
            <v>High</v>
          </cell>
          <cell r="CQ478" t="b">
            <v>0</v>
          </cell>
          <cell r="CR478" t="b">
            <v>0</v>
          </cell>
          <cell r="CS478"/>
          <cell r="CT478"/>
          <cell r="CU478"/>
          <cell r="CV478"/>
          <cell r="CW478"/>
          <cell r="CX478" t="b">
            <v>0</v>
          </cell>
          <cell r="CY478" t="b">
            <v>0</v>
          </cell>
          <cell r="CZ478" t="b">
            <v>0</v>
          </cell>
          <cell r="DA478" t="b">
            <v>0</v>
          </cell>
          <cell r="DB478"/>
          <cell r="DC478"/>
          <cell r="DD478"/>
          <cell r="DE478" t="b">
            <v>0</v>
          </cell>
          <cell r="DF478" t="b">
            <v>0</v>
          </cell>
        </row>
        <row r="479">
          <cell r="A479" t="str">
            <v>4423</v>
          </cell>
          <cell r="B479" t="str">
            <v>Production of migrated Xoserve data via EWS file</v>
          </cell>
          <cell r="C479" t="str">
            <v>100. Change Completed</v>
          </cell>
          <cell r="D479">
            <v>43038</v>
          </cell>
          <cell r="E479" t="str">
            <v>CO-RCVD 30/10/2017
PD-CLSD 01/11/17</v>
          </cell>
          <cell r="F479"/>
          <cell r="G479" t="b">
            <v>0</v>
          </cell>
          <cell r="H479"/>
          <cell r="I479">
            <v>42426</v>
          </cell>
          <cell r="L479" t="b">
            <v>0</v>
          </cell>
          <cell r="M479"/>
          <cell r="N479"/>
          <cell r="O479"/>
          <cell r="P479" t="str">
            <v>Dave Turpin</v>
          </cell>
          <cell r="Q479"/>
          <cell r="R479"/>
          <cell r="S479" t="str">
            <v>Dene Williams</v>
          </cell>
          <cell r="T479" t="str">
            <v>CR (Internal)</v>
          </cell>
          <cell r="U479" t="str">
            <v>COMPLETE</v>
          </cell>
          <cell r="V479" t="b">
            <v>0</v>
          </cell>
          <cell r="X479"/>
          <cell r="AD479"/>
          <cell r="AF479"/>
          <cell r="AN479"/>
          <cell r="AR479"/>
          <cell r="AS479"/>
          <cell r="AZ479"/>
          <cell r="BB479"/>
          <cell r="BC479"/>
          <cell r="BE479" t="b">
            <v>0</v>
          </cell>
          <cell r="BM479"/>
          <cell r="BO479" t="str">
            <v>01/11/17 - JB - WIPRO CONFIRMED DELIVERY OF CR177</v>
          </cell>
          <cell r="BQ479"/>
          <cell r="BS479"/>
          <cell r="BU479"/>
          <cell r="BW479"/>
          <cell r="BX479"/>
          <cell r="BY479">
            <v>0</v>
          </cell>
          <cell r="BZ479" t="str">
            <v>UKLP IADBI177</v>
          </cell>
          <cell r="CA479" t="str">
            <v>R &amp; N</v>
          </cell>
          <cell r="CB479"/>
          <cell r="CC479" t="str">
            <v>Project Delivery</v>
          </cell>
          <cell r="CD479"/>
          <cell r="CE479"/>
          <cell r="CF479"/>
          <cell r="CG479" t="b">
            <v>0</v>
          </cell>
          <cell r="CH479"/>
          <cell r="CJ479" t="b">
            <v>0</v>
          </cell>
          <cell r="CK479" t="b">
            <v>0</v>
          </cell>
          <cell r="CL479" t="b">
            <v>0</v>
          </cell>
          <cell r="CM479"/>
          <cell r="CO479"/>
          <cell r="CP479"/>
          <cell r="CQ479" t="b">
            <v>0</v>
          </cell>
          <cell r="CR479" t="b">
            <v>0</v>
          </cell>
          <cell r="CS479"/>
          <cell r="CT479"/>
          <cell r="CU479"/>
          <cell r="CV479"/>
          <cell r="CW479"/>
          <cell r="CX479" t="b">
            <v>0</v>
          </cell>
          <cell r="CY479" t="b">
            <v>0</v>
          </cell>
          <cell r="CZ479" t="b">
            <v>0</v>
          </cell>
          <cell r="DA479" t="b">
            <v>0</v>
          </cell>
          <cell r="DB479"/>
          <cell r="DC479"/>
          <cell r="DD479"/>
          <cell r="DE479" t="b">
            <v>0</v>
          </cell>
          <cell r="DF479" t="b">
            <v>0</v>
          </cell>
        </row>
        <row r="480">
          <cell r="A480" t="str">
            <v>4291</v>
          </cell>
          <cell r="B480" t="str">
            <v>Addition of New fields from CMS being available in BW/IP reporting environment</v>
          </cell>
          <cell r="C480" t="str">
            <v>99. Change Cancelled</v>
          </cell>
          <cell r="D480">
            <v>43066</v>
          </cell>
          <cell r="E480" t="str">
            <v>CO-RCVD 27/10/17
Moved from CO-RCVD to 11. Change in Delivery 08/11/2017
99. Change Cancelled</v>
          </cell>
          <cell r="F480"/>
          <cell r="G480" t="b">
            <v>0</v>
          </cell>
          <cell r="H480"/>
          <cell r="I480">
            <v>42489</v>
          </cell>
          <cell r="K480">
            <v>43221</v>
          </cell>
          <cell r="L480" t="b">
            <v>0</v>
          </cell>
          <cell r="M480"/>
          <cell r="N480"/>
          <cell r="O480"/>
          <cell r="P480" t="str">
            <v>Emma Lyndon</v>
          </cell>
          <cell r="Q480"/>
          <cell r="R480"/>
          <cell r="S480" t="str">
            <v>Christina Francis</v>
          </cell>
          <cell r="T480" t="str">
            <v>CR (Internal)</v>
          </cell>
          <cell r="U480" t="str">
            <v>CLOSED</v>
          </cell>
          <cell r="V480" t="b">
            <v>0</v>
          </cell>
          <cell r="W480">
            <v>43066</v>
          </cell>
          <cell r="X480"/>
          <cell r="AD480"/>
          <cell r="AF480"/>
          <cell r="AN480"/>
          <cell r="AR480"/>
          <cell r="AS480"/>
          <cell r="AZ480"/>
          <cell r="BB480"/>
          <cell r="BC480"/>
          <cell r="BE480" t="b">
            <v>0</v>
          </cell>
          <cell r="BH480">
            <v>43280</v>
          </cell>
          <cell r="BM480"/>
          <cell r="BO480" t="str">
            <v>27/11/2017 DC Update from Emma Smith - The CR’s were also approved to be de-scoped and therefore can be closed:
UKLP197 Addition of New fields from CMS being available in BW/IP reporting environment, 
99. Change Cancelled.</v>
          </cell>
          <cell r="BQ480"/>
          <cell r="BS480"/>
          <cell r="BU480"/>
          <cell r="BW480"/>
          <cell r="BX480"/>
          <cell r="BY480">
            <v>2</v>
          </cell>
          <cell r="BZ480" t="str">
            <v>UKLP197</v>
          </cell>
          <cell r="CA480" t="str">
            <v>R &amp; N</v>
          </cell>
          <cell r="CB480"/>
          <cell r="CC480" t="str">
            <v>Project Delivery</v>
          </cell>
          <cell r="CD480" t="str">
            <v>BW</v>
          </cell>
          <cell r="CE480" t="str">
            <v>Other</v>
          </cell>
          <cell r="CF480" t="str">
            <v>31-100days</v>
          </cell>
          <cell r="CG480" t="b">
            <v>0</v>
          </cell>
          <cell r="CH480"/>
          <cell r="CJ480" t="b">
            <v>0</v>
          </cell>
          <cell r="CK480" t="b">
            <v>0</v>
          </cell>
          <cell r="CL480" t="b">
            <v>0</v>
          </cell>
          <cell r="CM480"/>
          <cell r="CO480"/>
          <cell r="CP480"/>
          <cell r="CQ480" t="b">
            <v>0</v>
          </cell>
          <cell r="CR480" t="b">
            <v>0</v>
          </cell>
          <cell r="CS480"/>
          <cell r="CT480"/>
          <cell r="CU480"/>
          <cell r="CV480"/>
          <cell r="CW480"/>
          <cell r="CX480" t="b">
            <v>0</v>
          </cell>
          <cell r="CY480" t="b">
            <v>0</v>
          </cell>
          <cell r="CZ480" t="b">
            <v>0</v>
          </cell>
          <cell r="DA480" t="b">
            <v>0</v>
          </cell>
          <cell r="DB480"/>
          <cell r="DC480"/>
          <cell r="DD480"/>
          <cell r="DE480" t="b">
            <v>0</v>
          </cell>
          <cell r="DF480" t="b">
            <v>0</v>
          </cell>
        </row>
        <row r="481">
          <cell r="A481" t="str">
            <v>4431</v>
          </cell>
          <cell r="B481" t="str">
            <v>Reads failing market breaker tolerance to be accepted for correct date following AQ Correction</v>
          </cell>
          <cell r="C481" t="str">
            <v>7. BER/Business Case In Progress</v>
          </cell>
          <cell r="D481">
            <v>43166</v>
          </cell>
          <cell r="E481" t="str">
            <v>CO-RCVD - 30/10/2017
Moved from CO-RCVD to 2.1 Start Up Approach in Progress
08/11/2017
97. Xoserve require ChMC sponsorship
2.1 Start Up approach
4. EQR In-Progress
7. BER/Business Case In Progress 07/02/18</v>
          </cell>
          <cell r="F481"/>
          <cell r="G481" t="b">
            <v>0</v>
          </cell>
          <cell r="H481"/>
          <cell r="I481">
            <v>42494</v>
          </cell>
          <cell r="K481">
            <v>43374</v>
          </cell>
          <cell r="L481" t="b">
            <v>0</v>
          </cell>
          <cell r="M481"/>
          <cell r="N481"/>
          <cell r="O481"/>
          <cell r="P481" t="str">
            <v>Emma Smith</v>
          </cell>
          <cell r="Q481"/>
          <cell r="R481"/>
          <cell r="S481" t="str">
            <v>Padmini Duvvuri</v>
          </cell>
          <cell r="T481" t="str">
            <v>CR (Internal)</v>
          </cell>
          <cell r="U481" t="str">
            <v>LIVE</v>
          </cell>
          <cell r="V481" t="b">
            <v>0</v>
          </cell>
          <cell r="X481"/>
          <cell r="AD481"/>
          <cell r="AF481"/>
          <cell r="AN481"/>
          <cell r="AR481"/>
          <cell r="AS481"/>
          <cell r="AZ481"/>
          <cell r="BB481"/>
          <cell r="BC481"/>
          <cell r="BE481" t="b">
            <v>0</v>
          </cell>
          <cell r="BH481">
            <v>43413</v>
          </cell>
          <cell r="BM481"/>
          <cell r="BO481" t="str">
            <v>07/03/2018 DC Scope is to be finalised at the next DSG meeting.  It will then come back to ChMC for approval. 
07/02/18 - ChMC outcome - R3 Initial Scope approved / EQR Approved / Proposed BER to be submitted for ChmC April
23/01/18 - Julie B - DSC DSG a</v>
          </cell>
          <cell r="BQ481"/>
          <cell r="BS481"/>
          <cell r="BU481"/>
          <cell r="BW481"/>
          <cell r="BX481"/>
          <cell r="BY481">
            <v>3</v>
          </cell>
          <cell r="BZ481" t="str">
            <v>UKLP IADBI202</v>
          </cell>
          <cell r="CA481" t="str">
            <v>R &amp; N</v>
          </cell>
          <cell r="CB481"/>
          <cell r="CC481" t="str">
            <v>Project Delivery</v>
          </cell>
          <cell r="CD481" t="str">
            <v>ISU</v>
          </cell>
          <cell r="CE481" t="str">
            <v>Reads</v>
          </cell>
          <cell r="CF481" t="str">
            <v>31-100days</v>
          </cell>
          <cell r="CG481" t="b">
            <v>1</v>
          </cell>
          <cell r="CH481" t="str">
            <v>External Customer</v>
          </cell>
          <cell r="CI481">
            <v>43465</v>
          </cell>
          <cell r="CJ481" t="b">
            <v>1</v>
          </cell>
          <cell r="CK481" t="b">
            <v>1</v>
          </cell>
          <cell r="CL481" t="b">
            <v>1</v>
          </cell>
          <cell r="CM481"/>
          <cell r="CO481"/>
          <cell r="CP481" t="str">
            <v>Low</v>
          </cell>
          <cell r="CQ481" t="b">
            <v>0</v>
          </cell>
          <cell r="CR481" t="b">
            <v>0</v>
          </cell>
          <cell r="CS481" t="str">
            <v>Customer</v>
          </cell>
          <cell r="CT481" t="str">
            <v>Daily</v>
          </cell>
          <cell r="CU481"/>
          <cell r="CV481" t="str">
            <v>MOD/Ofgem</v>
          </cell>
          <cell r="CW481" t="str">
            <v>One Market Group</v>
          </cell>
          <cell r="CX481" t="b">
            <v>1</v>
          </cell>
          <cell r="CY481" t="b">
            <v>0</v>
          </cell>
          <cell r="CZ481" t="b">
            <v>0</v>
          </cell>
          <cell r="DA481" t="b">
            <v>0</v>
          </cell>
          <cell r="DB481" t="str">
            <v>Service Area 5: Metered Volume and Metered Quantity</v>
          </cell>
          <cell r="DC481" t="str">
            <v>Two to Five</v>
          </cell>
          <cell r="DD481" t="str">
            <v>Low</v>
          </cell>
          <cell r="DE481" t="b">
            <v>0</v>
          </cell>
          <cell r="DF481" t="b">
            <v>0</v>
          </cell>
          <cell r="DH481">
            <v>43138</v>
          </cell>
        </row>
        <row r="482">
          <cell r="A482" t="str">
            <v>4430</v>
          </cell>
          <cell r="B482" t="str">
            <v>Ability to submit a read taken at meter inspection with meter inspection update</v>
          </cell>
          <cell r="C482" t="str">
            <v>99. Change Cancelled</v>
          </cell>
          <cell r="D482">
            <v>43122</v>
          </cell>
          <cell r="E482" t="str">
            <v>CO-RCVD - 30/10/2017
Moved from CO-RCVD to 98. Xoserve propose change not required
99. Change Cancelled</v>
          </cell>
          <cell r="F482"/>
          <cell r="G482" t="b">
            <v>0</v>
          </cell>
          <cell r="H482"/>
          <cell r="I482">
            <v>42489</v>
          </cell>
          <cell r="K482">
            <v>36558</v>
          </cell>
          <cell r="L482" t="b">
            <v>0</v>
          </cell>
          <cell r="M482"/>
          <cell r="N482"/>
          <cell r="O482"/>
          <cell r="P482" t="str">
            <v>Dean Johnson</v>
          </cell>
          <cell r="Q482"/>
          <cell r="R482"/>
          <cell r="S482" t="str">
            <v>Padmini Duvvuri</v>
          </cell>
          <cell r="T482" t="str">
            <v>CR (Internal)</v>
          </cell>
          <cell r="U482" t="str">
            <v>CLOSED</v>
          </cell>
          <cell r="V482" t="b">
            <v>0</v>
          </cell>
          <cell r="X482"/>
          <cell r="AD482"/>
          <cell r="AF482"/>
          <cell r="AN482"/>
          <cell r="AR482"/>
          <cell r="AS482"/>
          <cell r="AZ482"/>
          <cell r="BB482"/>
          <cell r="BC482"/>
          <cell r="BE482" t="b">
            <v>0</v>
          </cell>
          <cell r="BM482"/>
          <cell r="BO482" t="str">
            <v>22/01/18 - Julie B - DSG confirmed change can be cancelled 22/01/18
19/12/2017 AC- Padmini Duvvuri is the senior project manager and Tom Lineham is the Project Manager 
01/12/2017 DC Update from JB - Business have confirmed that this change is not longer</v>
          </cell>
          <cell r="BQ482"/>
          <cell r="BS482"/>
          <cell r="BU482"/>
          <cell r="BW482"/>
          <cell r="BX482"/>
          <cell r="BY482">
            <v>99</v>
          </cell>
          <cell r="BZ482" t="str">
            <v>UKLP IADBI198</v>
          </cell>
          <cell r="CA482" t="str">
            <v>R &amp; N</v>
          </cell>
          <cell r="CB482"/>
          <cell r="CC482" t="str">
            <v>Project Delivery</v>
          </cell>
          <cell r="CD482" t="str">
            <v>ISU</v>
          </cell>
          <cell r="CE482" t="str">
            <v>RGMA</v>
          </cell>
          <cell r="CF482" t="str">
            <v>31-100days</v>
          </cell>
          <cell r="CG482" t="b">
            <v>0</v>
          </cell>
          <cell r="CH482"/>
          <cell r="CJ482" t="b">
            <v>0</v>
          </cell>
          <cell r="CK482" t="b">
            <v>0</v>
          </cell>
          <cell r="CL482" t="b">
            <v>0</v>
          </cell>
          <cell r="CM482"/>
          <cell r="CO482"/>
          <cell r="CP482"/>
          <cell r="CQ482" t="b">
            <v>0</v>
          </cell>
          <cell r="CR482" t="b">
            <v>0</v>
          </cell>
          <cell r="CS482"/>
          <cell r="CT482"/>
          <cell r="CU482"/>
          <cell r="CV482"/>
          <cell r="CW482"/>
          <cell r="CX482" t="b">
            <v>0</v>
          </cell>
          <cell r="CY482" t="b">
            <v>0</v>
          </cell>
          <cell r="CZ482" t="b">
            <v>0</v>
          </cell>
          <cell r="DA482" t="b">
            <v>0</v>
          </cell>
          <cell r="DB482"/>
          <cell r="DC482"/>
          <cell r="DD482"/>
          <cell r="DE482" t="b">
            <v>0</v>
          </cell>
          <cell r="DF482" t="b">
            <v>0</v>
          </cell>
        </row>
        <row r="483">
          <cell r="A483" t="str">
            <v>4438</v>
          </cell>
          <cell r="B483" t="str">
            <v>Contact Titles – Nullified data – functional change</v>
          </cell>
          <cell r="C483" t="str">
            <v>99. Change Cancelled</v>
          </cell>
          <cell r="D483">
            <v>43139</v>
          </cell>
          <cell r="E483" t="str">
            <v>CO-RCVD - 30/10/2017
Moved from CO RCVD to 98. Xoserve propose change not required 
13/11/2017
2.2. Awaiting ME/BICC HLE Quote
12. CCR/Closedown document in progress
99. Change Cancelled - 08/02/18</v>
          </cell>
          <cell r="F483"/>
          <cell r="G483" t="b">
            <v>0</v>
          </cell>
          <cell r="H483"/>
          <cell r="I483">
            <v>42570</v>
          </cell>
          <cell r="K483">
            <v>43189</v>
          </cell>
          <cell r="L483" t="b">
            <v>0</v>
          </cell>
          <cell r="M483"/>
          <cell r="N483"/>
          <cell r="O483"/>
          <cell r="P483" t="str">
            <v>Tahera Choudhury</v>
          </cell>
          <cell r="Q483"/>
          <cell r="R483"/>
          <cell r="S483" t="str">
            <v>Donna Johnson</v>
          </cell>
          <cell r="T483" t="str">
            <v>CR (Internal)</v>
          </cell>
          <cell r="U483" t="str">
            <v>CLOSED</v>
          </cell>
          <cell r="V483" t="b">
            <v>0</v>
          </cell>
          <cell r="X483"/>
          <cell r="AD483"/>
          <cell r="AF483"/>
          <cell r="AN483"/>
          <cell r="AR483"/>
          <cell r="AS483"/>
          <cell r="AZ483"/>
          <cell r="BB483"/>
          <cell r="BC483"/>
          <cell r="BE483" t="b">
            <v>0</v>
          </cell>
          <cell r="BM483"/>
          <cell r="BO483" t="str">
            <v>08/02/18 - Julie B - Change no longer required as per ChMC Feb 18
06/02/2018 AC- Deb updates- Going on hold. Tahera is challenging with the customer if change is actually needed. 
05/02/2018 DC I recevied an email from Tahera to says she need to get con</v>
          </cell>
          <cell r="BQ483"/>
          <cell r="BS483"/>
          <cell r="BU483"/>
          <cell r="BW483"/>
          <cell r="BX483"/>
          <cell r="BY483">
            <v>99</v>
          </cell>
          <cell r="BZ483" t="str">
            <v>UKLP IADBI233</v>
          </cell>
          <cell r="CA483" t="str">
            <v>R &amp; N</v>
          </cell>
          <cell r="CB483" t="str">
            <v>XO3625</v>
          </cell>
          <cell r="CC483" t="str">
            <v>ME</v>
          </cell>
          <cell r="CD483" t="str">
            <v>ISU</v>
          </cell>
          <cell r="CE483" t="str">
            <v>SPA</v>
          </cell>
          <cell r="CF483" t="str">
            <v>31-100days</v>
          </cell>
          <cell r="CG483" t="b">
            <v>0</v>
          </cell>
          <cell r="CH483"/>
          <cell r="CJ483" t="b">
            <v>0</v>
          </cell>
          <cell r="CK483" t="b">
            <v>0</v>
          </cell>
          <cell r="CL483" t="b">
            <v>0</v>
          </cell>
          <cell r="CM483"/>
          <cell r="CO483"/>
          <cell r="CP483"/>
          <cell r="CQ483" t="b">
            <v>0</v>
          </cell>
          <cell r="CR483" t="b">
            <v>0</v>
          </cell>
          <cell r="CS483" t="str">
            <v>Customer</v>
          </cell>
          <cell r="CT483"/>
          <cell r="CU483"/>
          <cell r="CV483" t="str">
            <v>ChMC endorsed Change Proposal</v>
          </cell>
          <cell r="CW483" t="str">
            <v>One Market Group</v>
          </cell>
          <cell r="CX483" t="b">
            <v>1</v>
          </cell>
          <cell r="CY483" t="b">
            <v>0</v>
          </cell>
          <cell r="CZ483" t="b">
            <v>0</v>
          </cell>
          <cell r="DA483" t="b">
            <v>0</v>
          </cell>
          <cell r="DB483" t="str">
            <v>Service Area 1: Manage Supply Point Registration</v>
          </cell>
          <cell r="DC483" t="str">
            <v>One</v>
          </cell>
          <cell r="DD483" t="str">
            <v>Low</v>
          </cell>
          <cell r="DE483" t="b">
            <v>0</v>
          </cell>
          <cell r="DF483" t="b">
            <v>0</v>
          </cell>
        </row>
        <row r="484">
          <cell r="A484" t="str">
            <v>4439</v>
          </cell>
          <cell r="B484" t="str">
            <v>GDE Cashout – Daily Curtailment Volume (DCV) for Daily Metered sites</v>
          </cell>
          <cell r="C484" t="str">
            <v>98. Xoserve Propose Change Not Required</v>
          </cell>
          <cell r="D484">
            <v>43038</v>
          </cell>
          <cell r="E484" t="str">
            <v>CO-RCVD 30/10/2017
Moved from CO-RCVD to 98. Xoserve propose change not required 08/11/17</v>
          </cell>
          <cell r="F484"/>
          <cell r="G484" t="b">
            <v>0</v>
          </cell>
          <cell r="H484"/>
          <cell r="I484">
            <v>42586</v>
          </cell>
          <cell r="K484">
            <v>36558</v>
          </cell>
          <cell r="L484" t="b">
            <v>0</v>
          </cell>
          <cell r="M484"/>
          <cell r="N484"/>
          <cell r="O484"/>
          <cell r="P484" t="str">
            <v>Lorraine Cave</v>
          </cell>
          <cell r="Q484"/>
          <cell r="R484"/>
          <cell r="S484" t="str">
            <v>Padmini Duvvuri</v>
          </cell>
          <cell r="T484" t="str">
            <v>CR (Internal)</v>
          </cell>
          <cell r="U484" t="str">
            <v>LIVE</v>
          </cell>
          <cell r="V484" t="b">
            <v>0</v>
          </cell>
          <cell r="X484"/>
          <cell r="AD484"/>
          <cell r="AF484"/>
          <cell r="AN484"/>
          <cell r="AR484"/>
          <cell r="AS484"/>
          <cell r="AZ484"/>
          <cell r="BB484"/>
          <cell r="BC484"/>
          <cell r="BE484" t="b">
            <v>0</v>
          </cell>
          <cell r="BM484"/>
          <cell r="BO484" t="str">
            <v xml:space="preserve">12/02/018 DC Email from Emma Smith to confirm she is still working on getting this change closed.
19/12/2017 AC- Padmini Duvvuri is the senior project manager and Tom Lineham is the Project Manager 
01/12/2017 DC Update from JB - Business have confirmed </v>
          </cell>
          <cell r="BQ484"/>
          <cell r="BS484"/>
          <cell r="BU484"/>
          <cell r="BW484"/>
          <cell r="BX484"/>
          <cell r="BY484">
            <v>99</v>
          </cell>
          <cell r="BZ484" t="str">
            <v>UKLP IADBI244</v>
          </cell>
          <cell r="CA484" t="str">
            <v>R &amp; N</v>
          </cell>
          <cell r="CB484"/>
          <cell r="CC484" t="str">
            <v>Project Delivery</v>
          </cell>
          <cell r="CD484" t="str">
            <v>Gemini</v>
          </cell>
          <cell r="CE484" t="str">
            <v>Other</v>
          </cell>
          <cell r="CF484" t="str">
            <v>31-100days</v>
          </cell>
          <cell r="CG484" t="b">
            <v>0</v>
          </cell>
          <cell r="CH484"/>
          <cell r="CJ484" t="b">
            <v>0</v>
          </cell>
          <cell r="CK484" t="b">
            <v>0</v>
          </cell>
          <cell r="CL484" t="b">
            <v>0</v>
          </cell>
          <cell r="CM484"/>
          <cell r="CO484"/>
          <cell r="CP484"/>
          <cell r="CQ484" t="b">
            <v>0</v>
          </cell>
          <cell r="CR484" t="b">
            <v>0</v>
          </cell>
          <cell r="CS484"/>
          <cell r="CT484"/>
          <cell r="CU484"/>
          <cell r="CV484"/>
          <cell r="CW484"/>
          <cell r="CX484" t="b">
            <v>0</v>
          </cell>
          <cell r="CY484" t="b">
            <v>0</v>
          </cell>
          <cell r="CZ484" t="b">
            <v>0</v>
          </cell>
          <cell r="DA484" t="b">
            <v>0</v>
          </cell>
          <cell r="DB484"/>
          <cell r="DC484"/>
          <cell r="DD484"/>
          <cell r="DE484" t="b">
            <v>0</v>
          </cell>
          <cell r="DF484" t="b">
            <v>0</v>
          </cell>
        </row>
        <row r="485">
          <cell r="A485" t="str">
            <v>4300</v>
          </cell>
          <cell r="B485" t="str">
            <v>NDM Twin Stream Read Validation</v>
          </cell>
          <cell r="C485" t="str">
            <v>99. Change Cancelled</v>
          </cell>
          <cell r="D485">
            <v>43035</v>
          </cell>
          <cell r="E485" t="str">
            <v>CO - RCVD 27/10/2017
Moved from CO-RCVD to 11. Change in Delivery 08/11/2017
99. Change Cancelled</v>
          </cell>
          <cell r="F485"/>
          <cell r="G485" t="b">
            <v>0</v>
          </cell>
          <cell r="H485"/>
          <cell r="I485">
            <v>42622</v>
          </cell>
          <cell r="K485">
            <v>43221</v>
          </cell>
          <cell r="L485" t="b">
            <v>0</v>
          </cell>
          <cell r="M485"/>
          <cell r="N485"/>
          <cell r="O485"/>
          <cell r="P485"/>
          <cell r="Q485"/>
          <cell r="R485"/>
          <cell r="S485" t="str">
            <v>Christina Francis</v>
          </cell>
          <cell r="T485" t="str">
            <v>CR (Internal)</v>
          </cell>
          <cell r="U485" t="str">
            <v>CLOSED</v>
          </cell>
          <cell r="V485" t="b">
            <v>0</v>
          </cell>
          <cell r="W485">
            <v>43066</v>
          </cell>
          <cell r="X485"/>
          <cell r="AD485"/>
          <cell r="AF485"/>
          <cell r="AN485"/>
          <cell r="AR485"/>
          <cell r="AS485"/>
          <cell r="AZ485"/>
          <cell r="BB485"/>
          <cell r="BC485"/>
          <cell r="BE485" t="b">
            <v>0</v>
          </cell>
          <cell r="BH485">
            <v>43280</v>
          </cell>
          <cell r="BM485"/>
          <cell r="BO485" t="str">
            <v>27/11/2017 DC Update from Emma Smith - 
The CR’s were also approved to be de-scoped and therefore can be closed:
UKLP256 NDM Twin Stream Read Validation
99. Change Cancelled</v>
          </cell>
          <cell r="BQ485"/>
          <cell r="BS485"/>
          <cell r="BU485"/>
          <cell r="BW485"/>
          <cell r="BX485"/>
          <cell r="BY485">
            <v>2</v>
          </cell>
          <cell r="BZ485" t="str">
            <v>UKLP256</v>
          </cell>
          <cell r="CA485" t="str">
            <v>R &amp; N</v>
          </cell>
          <cell r="CB485"/>
          <cell r="CC485" t="str">
            <v>Project Delivery</v>
          </cell>
          <cell r="CD485" t="str">
            <v>ISU</v>
          </cell>
          <cell r="CE485" t="str">
            <v>RGMA</v>
          </cell>
          <cell r="CF485" t="str">
            <v>31-100days</v>
          </cell>
          <cell r="CG485" t="b">
            <v>0</v>
          </cell>
          <cell r="CH485"/>
          <cell r="CJ485" t="b">
            <v>0</v>
          </cell>
          <cell r="CK485" t="b">
            <v>0</v>
          </cell>
          <cell r="CL485" t="b">
            <v>0</v>
          </cell>
          <cell r="CM485"/>
          <cell r="CO485"/>
          <cell r="CP485"/>
          <cell r="CQ485" t="b">
            <v>0</v>
          </cell>
          <cell r="CR485" t="b">
            <v>0</v>
          </cell>
          <cell r="CS485"/>
          <cell r="CT485"/>
          <cell r="CU485"/>
          <cell r="CV485"/>
          <cell r="CW485"/>
          <cell r="CX485" t="b">
            <v>0</v>
          </cell>
          <cell r="CY485" t="b">
            <v>0</v>
          </cell>
          <cell r="CZ485" t="b">
            <v>0</v>
          </cell>
          <cell r="DA485" t="b">
            <v>0</v>
          </cell>
          <cell r="DB485"/>
          <cell r="DC485"/>
          <cell r="DD485"/>
          <cell r="DE485" t="b">
            <v>0</v>
          </cell>
          <cell r="DF485" t="b">
            <v>0</v>
          </cell>
        </row>
        <row r="486">
          <cell r="A486" t="str">
            <v>4443</v>
          </cell>
          <cell r="B486" t="str">
            <v>File Format Changes Aug 16 Unique Sites (deferred items from CR252)</v>
          </cell>
          <cell r="C486" t="str">
            <v>7. BER/Business Case In Progress</v>
          </cell>
          <cell r="D486">
            <v>43138</v>
          </cell>
          <cell r="E486" t="str">
            <v>CO-RCVD - 30/10/2017
Moved from CO-RCVD to 2.1 Start Up Approach in Progress 08/11/2017
97. Xoserve require ChMC sponsorship
2.1 Start up approach
4. EQR In-Progress
7. BER/Business Case In Progress</v>
          </cell>
          <cell r="F486"/>
          <cell r="G486" t="b">
            <v>0</v>
          </cell>
          <cell r="H486"/>
          <cell r="I486">
            <v>42629</v>
          </cell>
          <cell r="K486">
            <v>43252</v>
          </cell>
          <cell r="L486" t="b">
            <v>0</v>
          </cell>
          <cell r="M486"/>
          <cell r="N486"/>
          <cell r="O486"/>
          <cell r="P486" t="str">
            <v>Marie Berlin</v>
          </cell>
          <cell r="Q486"/>
          <cell r="R486"/>
          <cell r="S486" t="str">
            <v>Padmini Duvvuri</v>
          </cell>
          <cell r="T486" t="str">
            <v>CR (Internal)</v>
          </cell>
          <cell r="U486" t="str">
            <v>LIVE</v>
          </cell>
          <cell r="V486" t="b">
            <v>0</v>
          </cell>
          <cell r="X486"/>
          <cell r="AD486"/>
          <cell r="AF486"/>
          <cell r="AN486"/>
          <cell r="AR486"/>
          <cell r="AS486"/>
          <cell r="AZ486"/>
          <cell r="BB486"/>
          <cell r="BC486"/>
          <cell r="BE486" t="b">
            <v>0</v>
          </cell>
          <cell r="BH486">
            <v>43413</v>
          </cell>
          <cell r="BM486"/>
          <cell r="BO486" t="str">
            <v>07/02/18 - ChMC outcome - R3 Initial Scope approved / EQR Approved / Proposed BER to be submitted for ChmC April
23/01/18 - Julie B - DSC DSG approved this XRN to Release 3 22/01/18
19/12/2017 AC- Padmini Duvvuri is the senior project manager and Tom Li</v>
          </cell>
          <cell r="BQ486"/>
          <cell r="BS486"/>
          <cell r="BU486"/>
          <cell r="BW486"/>
          <cell r="BX486"/>
          <cell r="BY486">
            <v>3</v>
          </cell>
          <cell r="BZ486" t="str">
            <v>UKLP IADBI258</v>
          </cell>
          <cell r="CA486" t="str">
            <v>R &amp; N</v>
          </cell>
          <cell r="CB486"/>
          <cell r="CC486" t="str">
            <v>Project Delivery</v>
          </cell>
          <cell r="CD486" t="str">
            <v>ISU</v>
          </cell>
          <cell r="CE486" t="str">
            <v>SPA</v>
          </cell>
          <cell r="CF486" t="str">
            <v>31-100days</v>
          </cell>
          <cell r="CG486" t="b">
            <v>1</v>
          </cell>
          <cell r="CH486" t="str">
            <v>Xoserve</v>
          </cell>
          <cell r="CI486">
            <v>43465</v>
          </cell>
          <cell r="CJ486" t="b">
            <v>1</v>
          </cell>
          <cell r="CK486" t="b">
            <v>1</v>
          </cell>
          <cell r="CL486" t="b">
            <v>0</v>
          </cell>
          <cell r="CM486"/>
          <cell r="CO486"/>
          <cell r="CP486" t="str">
            <v>Low</v>
          </cell>
          <cell r="CQ486" t="b">
            <v>0</v>
          </cell>
          <cell r="CR486" t="b">
            <v>0</v>
          </cell>
          <cell r="CS486"/>
          <cell r="CT486"/>
          <cell r="CU486"/>
          <cell r="CV486" t="str">
            <v>ChMC endorsed Change Proposal</v>
          </cell>
          <cell r="CW486" t="str">
            <v>Multiple Market Participants</v>
          </cell>
          <cell r="CX486" t="b">
            <v>1</v>
          </cell>
          <cell r="CY486" t="b">
            <v>0</v>
          </cell>
          <cell r="CZ486" t="b">
            <v>0</v>
          </cell>
          <cell r="DA486" t="b">
            <v>0</v>
          </cell>
          <cell r="DB486" t="str">
            <v>Service Area 1: Manage Supply Point Registration</v>
          </cell>
          <cell r="DC486" t="str">
            <v>Two to Five</v>
          </cell>
          <cell r="DD486" t="str">
            <v>Low</v>
          </cell>
          <cell r="DE486" t="b">
            <v>0</v>
          </cell>
          <cell r="DF486" t="b">
            <v>0</v>
          </cell>
          <cell r="DH486">
            <v>43138</v>
          </cell>
        </row>
        <row r="487">
          <cell r="A487" t="str">
            <v>4444</v>
          </cell>
          <cell r="B487" t="str">
            <v>Change to RGMA validations for LI confirmations</v>
          </cell>
          <cell r="C487" t="str">
            <v>99. Change Cancelled</v>
          </cell>
          <cell r="D487">
            <v>43069</v>
          </cell>
          <cell r="E487" t="str">
            <v>CO-RCVD - 30/10/2017
 Moved From CO-RCVD to 98. Xoserve propose change not required 13/11/2017
99. change cancelled 30/11/17</v>
          </cell>
          <cell r="F487"/>
          <cell r="G487" t="b">
            <v>0</v>
          </cell>
          <cell r="H487"/>
          <cell r="I487">
            <v>42641</v>
          </cell>
          <cell r="K487">
            <v>36558</v>
          </cell>
          <cell r="L487" t="b">
            <v>0</v>
          </cell>
          <cell r="M487"/>
          <cell r="N487"/>
          <cell r="O487"/>
          <cell r="P487" t="str">
            <v>David Addison</v>
          </cell>
          <cell r="Q487"/>
          <cell r="R487"/>
          <cell r="S487" t="str">
            <v>Dene Williams</v>
          </cell>
          <cell r="T487" t="str">
            <v>CR (Internal)</v>
          </cell>
          <cell r="U487" t="str">
            <v>CLOSED</v>
          </cell>
          <cell r="V487" t="b">
            <v>0</v>
          </cell>
          <cell r="W487">
            <v>43069</v>
          </cell>
          <cell r="X487"/>
          <cell r="AD487"/>
          <cell r="AF487"/>
          <cell r="AN487"/>
          <cell r="AR487"/>
          <cell r="AS487"/>
          <cell r="AZ487"/>
          <cell r="BB487"/>
          <cell r="BC487"/>
          <cell r="BE487" t="b">
            <v>0</v>
          </cell>
          <cell r="BH487">
            <v>36558</v>
          </cell>
          <cell r="BM487"/>
          <cell r="BO487" t="str">
            <v xml:space="preserve">30/11/17 JB - ES confirmed that ChMC haven't had sight of this change, as the business deem no longer required and A new Change Proposal has been raised and therefore this CR can now be closed.
20/11/17 DC ES has sent a new CP from the customer that will </v>
          </cell>
          <cell r="BQ487"/>
          <cell r="BS487"/>
          <cell r="BU487"/>
          <cell r="BW487"/>
          <cell r="BX487"/>
          <cell r="BY487">
            <v>99</v>
          </cell>
          <cell r="BZ487" t="str">
            <v>UKLP IADBI262</v>
          </cell>
          <cell r="CA487" t="str">
            <v>R &amp; N</v>
          </cell>
          <cell r="CB487"/>
          <cell r="CC487" t="str">
            <v>Project Delivery</v>
          </cell>
          <cell r="CD487" t="str">
            <v>ISU</v>
          </cell>
          <cell r="CE487" t="str">
            <v>RGMA</v>
          </cell>
          <cell r="CF487" t="str">
            <v>31-100days</v>
          </cell>
          <cell r="CG487" t="b">
            <v>0</v>
          </cell>
          <cell r="CH487"/>
          <cell r="CJ487" t="b">
            <v>0</v>
          </cell>
          <cell r="CK487" t="b">
            <v>0</v>
          </cell>
          <cell r="CL487" t="b">
            <v>0</v>
          </cell>
          <cell r="CM487"/>
          <cell r="CO487"/>
          <cell r="CP487"/>
          <cell r="CQ487" t="b">
            <v>0</v>
          </cell>
          <cell r="CR487" t="b">
            <v>0</v>
          </cell>
          <cell r="CS487" t="str">
            <v>Customer</v>
          </cell>
          <cell r="CT487"/>
          <cell r="CU487"/>
          <cell r="CV487"/>
          <cell r="CW487"/>
          <cell r="CX487" t="b">
            <v>0</v>
          </cell>
          <cell r="CY487" t="b">
            <v>0</v>
          </cell>
          <cell r="CZ487" t="b">
            <v>0</v>
          </cell>
          <cell r="DA487" t="b">
            <v>0</v>
          </cell>
          <cell r="DB487"/>
          <cell r="DC487"/>
          <cell r="DD487"/>
          <cell r="DE487" t="b">
            <v>0</v>
          </cell>
          <cell r="DF487" t="b">
            <v>0</v>
          </cell>
        </row>
        <row r="488">
          <cell r="A488" t="str">
            <v>4303</v>
          </cell>
          <cell r="B488" t="str">
            <v>Remove ‘n’ as an allowable value from the .SFN file in ‘Fault corrected’ field and remove as allowable value from AMT &amp; SAP ISU.</v>
          </cell>
          <cell r="C488" t="str">
            <v>11. Change In Delivery</v>
          </cell>
          <cell r="D488">
            <v>43080</v>
          </cell>
          <cell r="E488" t="str">
            <v>CO - RCVD 27/10/2017
Moved from CO-RCVD to 11. Change in Delivery  08/11/2017
10. BER/Business Case Awaiting ChMC Approval
11. Change in Delivery</v>
          </cell>
          <cell r="F488"/>
          <cell r="G488" t="b">
            <v>0</v>
          </cell>
          <cell r="H488"/>
          <cell r="I488">
            <v>42661</v>
          </cell>
          <cell r="K488">
            <v>43221</v>
          </cell>
          <cell r="L488" t="b">
            <v>0</v>
          </cell>
          <cell r="M488"/>
          <cell r="N488"/>
          <cell r="O488"/>
          <cell r="P488" t="str">
            <v>Dean Johnson</v>
          </cell>
          <cell r="Q488"/>
          <cell r="R488"/>
          <cell r="S488" t="str">
            <v>Christina Francis</v>
          </cell>
          <cell r="T488" t="str">
            <v>CR (Internal)</v>
          </cell>
          <cell r="U488" t="str">
            <v>LIVE</v>
          </cell>
          <cell r="V488" t="b">
            <v>0</v>
          </cell>
          <cell r="X488"/>
          <cell r="AD488"/>
          <cell r="AF488"/>
          <cell r="AN488"/>
          <cell r="AR488"/>
          <cell r="AS488"/>
          <cell r="AZ488"/>
          <cell r="BB488"/>
          <cell r="BC488"/>
          <cell r="BE488" t="b">
            <v>0</v>
          </cell>
          <cell r="BH488">
            <v>43280</v>
          </cell>
          <cell r="BM488"/>
          <cell r="BO488" t="str">
            <v>11/01/2018 Julie B - BER approved at Jan 2018 ChMC.</v>
          </cell>
          <cell r="BQ488"/>
          <cell r="BS488"/>
          <cell r="BU488"/>
          <cell r="BW488"/>
          <cell r="BX488"/>
          <cell r="BY488">
            <v>2</v>
          </cell>
          <cell r="BZ488" t="str">
            <v>UKLP267</v>
          </cell>
          <cell r="CA488" t="str">
            <v>R &amp; N</v>
          </cell>
          <cell r="CB488"/>
          <cell r="CC488" t="str">
            <v>Project Delivery</v>
          </cell>
          <cell r="CD488" t="str">
            <v>ISU</v>
          </cell>
          <cell r="CE488" t="str">
            <v>Other</v>
          </cell>
          <cell r="CF488" t="str">
            <v>31-100days</v>
          </cell>
          <cell r="CG488" t="b">
            <v>0</v>
          </cell>
          <cell r="CH488"/>
          <cell r="CJ488" t="b">
            <v>0</v>
          </cell>
          <cell r="CK488" t="b">
            <v>0</v>
          </cell>
          <cell r="CL488" t="b">
            <v>0</v>
          </cell>
          <cell r="CM488"/>
          <cell r="CO488"/>
          <cell r="CP488"/>
          <cell r="CQ488" t="b">
            <v>0</v>
          </cell>
          <cell r="CR488" t="b">
            <v>0</v>
          </cell>
          <cell r="CS488" t="str">
            <v>Customer</v>
          </cell>
          <cell r="CT488"/>
          <cell r="CU488"/>
          <cell r="CV488"/>
          <cell r="CW488"/>
          <cell r="CX488" t="b">
            <v>0</v>
          </cell>
          <cell r="CY488" t="b">
            <v>0</v>
          </cell>
          <cell r="CZ488" t="b">
            <v>0</v>
          </cell>
          <cell r="DA488" t="b">
            <v>0</v>
          </cell>
          <cell r="DB488"/>
          <cell r="DC488"/>
          <cell r="DD488"/>
          <cell r="DE488" t="b">
            <v>0</v>
          </cell>
          <cell r="DF488" t="b">
            <v>0</v>
          </cell>
          <cell r="DG488">
            <v>43019</v>
          </cell>
          <cell r="DH488">
            <v>43019</v>
          </cell>
          <cell r="DJ488">
            <v>43110</v>
          </cell>
        </row>
        <row r="489">
          <cell r="A489" t="str">
            <v>4304</v>
          </cell>
          <cell r="B489" t="str">
            <v>Amend referral rules for class 2 smaller LSP’s</v>
          </cell>
          <cell r="C489" t="str">
            <v>11. Change In Delivery</v>
          </cell>
          <cell r="D489">
            <v>43111</v>
          </cell>
          <cell r="E489" t="str">
            <v>CO -RCVD 27/10/2017
Moved from CO-RCVD to 11. Change in Delivery
10. BER/Business Case Awaiting ChMC Approval
11. Change in Delivery</v>
          </cell>
          <cell r="F489"/>
          <cell r="G489" t="b">
            <v>0</v>
          </cell>
          <cell r="H489"/>
          <cell r="I489">
            <v>42677</v>
          </cell>
          <cell r="K489">
            <v>43221</v>
          </cell>
          <cell r="L489" t="b">
            <v>0</v>
          </cell>
          <cell r="M489"/>
          <cell r="N489"/>
          <cell r="O489"/>
          <cell r="P489" t="str">
            <v>Dean Johnson</v>
          </cell>
          <cell r="Q489"/>
          <cell r="R489"/>
          <cell r="S489" t="str">
            <v>Christina Francis</v>
          </cell>
          <cell r="T489" t="str">
            <v>CR (Internal)</v>
          </cell>
          <cell r="U489" t="str">
            <v>LIVE</v>
          </cell>
          <cell r="V489" t="b">
            <v>0</v>
          </cell>
          <cell r="X489"/>
          <cell r="AD489"/>
          <cell r="AF489"/>
          <cell r="AN489"/>
          <cell r="AR489"/>
          <cell r="AS489"/>
          <cell r="AZ489"/>
          <cell r="BB489"/>
          <cell r="BC489"/>
          <cell r="BE489" t="b">
            <v>0</v>
          </cell>
          <cell r="BH489">
            <v>43280</v>
          </cell>
          <cell r="BM489"/>
          <cell r="BO489" t="str">
            <v>11/01/2018 Julie B - BER approved at Jan 2018 ChMC.</v>
          </cell>
          <cell r="BQ489"/>
          <cell r="BS489"/>
          <cell r="BU489"/>
          <cell r="BW489"/>
          <cell r="BX489"/>
          <cell r="BY489">
            <v>2</v>
          </cell>
          <cell r="BZ489" t="str">
            <v>UKLP270</v>
          </cell>
          <cell r="CA489" t="str">
            <v>R &amp; N</v>
          </cell>
          <cell r="CB489"/>
          <cell r="CC489" t="str">
            <v>Project Delivery</v>
          </cell>
          <cell r="CD489" t="str">
            <v>ISU</v>
          </cell>
          <cell r="CE489" t="str">
            <v>SPA</v>
          </cell>
          <cell r="CF489" t="str">
            <v>31-100days</v>
          </cell>
          <cell r="CG489" t="b">
            <v>0</v>
          </cell>
          <cell r="CH489"/>
          <cell r="CJ489" t="b">
            <v>0</v>
          </cell>
          <cell r="CK489" t="b">
            <v>0</v>
          </cell>
          <cell r="CL489" t="b">
            <v>0</v>
          </cell>
          <cell r="CM489"/>
          <cell r="CO489"/>
          <cell r="CP489"/>
          <cell r="CQ489" t="b">
            <v>0</v>
          </cell>
          <cell r="CR489" t="b">
            <v>0</v>
          </cell>
          <cell r="CS489" t="str">
            <v>Customer</v>
          </cell>
          <cell r="CT489"/>
          <cell r="CU489"/>
          <cell r="CV489"/>
          <cell r="CW489"/>
          <cell r="CX489" t="b">
            <v>0</v>
          </cell>
          <cell r="CY489" t="b">
            <v>0</v>
          </cell>
          <cell r="CZ489" t="b">
            <v>0</v>
          </cell>
          <cell r="DA489" t="b">
            <v>0</v>
          </cell>
          <cell r="DB489"/>
          <cell r="DC489"/>
          <cell r="DD489"/>
          <cell r="DE489" t="b">
            <v>0</v>
          </cell>
          <cell r="DF489" t="b">
            <v>0</v>
          </cell>
          <cell r="DG489">
            <v>43019</v>
          </cell>
          <cell r="DH489">
            <v>43019</v>
          </cell>
          <cell r="DJ489">
            <v>43110</v>
          </cell>
        </row>
        <row r="490">
          <cell r="A490" t="str">
            <v>4448</v>
          </cell>
          <cell r="B490" t="str">
            <v>Capacity referral raised in error following Nomination</v>
          </cell>
          <cell r="C490" t="str">
            <v>100. Change Completed</v>
          </cell>
          <cell r="D490">
            <v>43178</v>
          </cell>
          <cell r="E490" t="str">
            <v>CO-RCVD 30/10/17
Moved from CO-RCVD to 11. Change in Delivery 08/11/2017
12. CCR/Internal Closedown Document In Progress
 100. Change Completed</v>
          </cell>
          <cell r="F490"/>
          <cell r="G490" t="b">
            <v>0</v>
          </cell>
          <cell r="H490"/>
          <cell r="I490">
            <v>42683</v>
          </cell>
          <cell r="K490">
            <v>43077</v>
          </cell>
          <cell r="L490" t="b">
            <v>0</v>
          </cell>
          <cell r="M490"/>
          <cell r="N490"/>
          <cell r="O490"/>
          <cell r="P490" t="str">
            <v>Dean Johnson</v>
          </cell>
          <cell r="Q490"/>
          <cell r="R490"/>
          <cell r="S490" t="str">
            <v>Matt Rider</v>
          </cell>
          <cell r="T490" t="str">
            <v>CP</v>
          </cell>
          <cell r="U490" t="str">
            <v>COMPLETE</v>
          </cell>
          <cell r="V490" t="b">
            <v>0</v>
          </cell>
          <cell r="W490">
            <v>43178</v>
          </cell>
          <cell r="X490"/>
          <cell r="AD490"/>
          <cell r="AF490"/>
          <cell r="AN490"/>
          <cell r="AR490"/>
          <cell r="AS490"/>
          <cell r="AZ490"/>
          <cell r="BB490"/>
          <cell r="BC490"/>
          <cell r="BE490" t="b">
            <v>0</v>
          </cell>
          <cell r="BH490">
            <v>43077</v>
          </cell>
          <cell r="BI490">
            <v>43077</v>
          </cell>
          <cell r="BM490"/>
          <cell r="BO490" t="str">
            <v>19/03/2018 DC This change is linked to 4340, it does not have its own PAT tool it is complete as per Rebecca Perkins email today.
12/12/2017 DC project deployed and moved to projection as per email from Alec Stuart to update the database to 12. CCR/Intern</v>
          </cell>
          <cell r="BQ490"/>
          <cell r="BS490"/>
          <cell r="BU490"/>
          <cell r="BW490"/>
          <cell r="BX490"/>
          <cell r="BY490">
            <v>1.1000000000000001</v>
          </cell>
          <cell r="BZ490" t="str">
            <v>UKLP IADBI272</v>
          </cell>
          <cell r="CA490" t="str">
            <v>R &amp; N</v>
          </cell>
          <cell r="CB490"/>
          <cell r="CC490" t="str">
            <v>Project Delivery</v>
          </cell>
          <cell r="CD490" t="str">
            <v>ISU</v>
          </cell>
          <cell r="CE490" t="str">
            <v>SPA</v>
          </cell>
          <cell r="CF490" t="str">
            <v>31-100days</v>
          </cell>
          <cell r="CG490" t="b">
            <v>0</v>
          </cell>
          <cell r="CH490"/>
          <cell r="CJ490" t="b">
            <v>0</v>
          </cell>
          <cell r="CK490" t="b">
            <v>0</v>
          </cell>
          <cell r="CL490" t="b">
            <v>0</v>
          </cell>
          <cell r="CM490"/>
          <cell r="CO490"/>
          <cell r="CP490"/>
          <cell r="CQ490" t="b">
            <v>0</v>
          </cell>
          <cell r="CR490" t="b">
            <v>0</v>
          </cell>
          <cell r="CS490"/>
          <cell r="CT490"/>
          <cell r="CU490"/>
          <cell r="CV490"/>
          <cell r="CW490"/>
          <cell r="CX490" t="b">
            <v>0</v>
          </cell>
          <cell r="CY490" t="b">
            <v>0</v>
          </cell>
          <cell r="CZ490" t="b">
            <v>0</v>
          </cell>
          <cell r="DA490" t="b">
            <v>0</v>
          </cell>
          <cell r="DB490"/>
          <cell r="DC490"/>
          <cell r="DD490"/>
          <cell r="DE490" t="b">
            <v>0</v>
          </cell>
          <cell r="DF490" t="b">
            <v>0</v>
          </cell>
          <cell r="DG490">
            <v>42991</v>
          </cell>
          <cell r="DJ490">
            <v>42991</v>
          </cell>
        </row>
        <row r="491">
          <cell r="A491" t="str">
            <v>4455</v>
          </cell>
          <cell r="B491" t="str">
            <v>Ability to reduce Capacity on DM Meter points outside on CRP (as per UNC G5.2)</v>
          </cell>
          <cell r="C491" t="str">
            <v>99. Change Cancelled</v>
          </cell>
          <cell r="D491">
            <v>43122</v>
          </cell>
          <cell r="E491" t="str">
            <v>CO-RCVD-30/10/2017
Moved from CO-RCVD to 98. Xoserve propose Change not Required 08/11/2017
99.Change Cancelled</v>
          </cell>
          <cell r="F491"/>
          <cell r="G491" t="b">
            <v>0</v>
          </cell>
          <cell r="H491"/>
          <cell r="I491">
            <v>42739</v>
          </cell>
          <cell r="K491">
            <v>36558</v>
          </cell>
          <cell r="L491" t="b">
            <v>0</v>
          </cell>
          <cell r="M491"/>
          <cell r="N491"/>
          <cell r="O491"/>
          <cell r="P491" t="str">
            <v>Linda Whitcroft</v>
          </cell>
          <cell r="Q491"/>
          <cell r="R491"/>
          <cell r="S491" t="str">
            <v>Padmini Duvvuri</v>
          </cell>
          <cell r="T491" t="str">
            <v>CR (Internal)</v>
          </cell>
          <cell r="U491" t="str">
            <v>CLOSED</v>
          </cell>
          <cell r="V491" t="b">
            <v>0</v>
          </cell>
          <cell r="X491"/>
          <cell r="AD491"/>
          <cell r="AF491"/>
          <cell r="AN491"/>
          <cell r="AR491"/>
          <cell r="AS491"/>
          <cell r="AZ491"/>
          <cell r="BB491"/>
          <cell r="BC491"/>
          <cell r="BE491" t="b">
            <v>0</v>
          </cell>
          <cell r="BM491"/>
          <cell r="BO491" t="str">
            <v>22/01/18 - Julie B - DSG confirmed change can be cancelled 22/01/18
19/12/2017 AC- Padmini Duvvuri is the senior project manager and Tom Lineham is the Project Manager 
01/12/2017 DC Update from JB - Business have confirmed that this change is not longe</v>
          </cell>
          <cell r="BQ491"/>
          <cell r="BS491"/>
          <cell r="BU491"/>
          <cell r="BW491"/>
          <cell r="BX491"/>
          <cell r="BY491">
            <v>99</v>
          </cell>
          <cell r="BZ491" t="str">
            <v>UKLP IADBI284v2</v>
          </cell>
          <cell r="CA491" t="str">
            <v>R &amp; N</v>
          </cell>
          <cell r="CB491"/>
          <cell r="CC491" t="str">
            <v>Project Delivery</v>
          </cell>
          <cell r="CD491" t="str">
            <v>ISU</v>
          </cell>
          <cell r="CE491" t="str">
            <v>SPA</v>
          </cell>
          <cell r="CF491" t="str">
            <v>31-100days</v>
          </cell>
          <cell r="CG491" t="b">
            <v>0</v>
          </cell>
          <cell r="CH491"/>
          <cell r="CJ491" t="b">
            <v>0</v>
          </cell>
          <cell r="CK491" t="b">
            <v>0</v>
          </cell>
          <cell r="CL491" t="b">
            <v>0</v>
          </cell>
          <cell r="CM491"/>
          <cell r="CO491"/>
          <cell r="CP491"/>
          <cell r="CQ491" t="b">
            <v>0</v>
          </cell>
          <cell r="CR491" t="b">
            <v>0</v>
          </cell>
          <cell r="CS491"/>
          <cell r="CT491"/>
          <cell r="CU491"/>
          <cell r="CV491"/>
          <cell r="CW491"/>
          <cell r="CX491" t="b">
            <v>0</v>
          </cell>
          <cell r="CY491" t="b">
            <v>0</v>
          </cell>
          <cell r="CZ491" t="b">
            <v>0</v>
          </cell>
          <cell r="DA491" t="b">
            <v>0</v>
          </cell>
          <cell r="DB491"/>
          <cell r="DC491"/>
          <cell r="DD491"/>
          <cell r="DE491" t="b">
            <v>0</v>
          </cell>
          <cell r="DF491" t="b">
            <v>0</v>
          </cell>
        </row>
        <row r="492">
          <cell r="A492" t="str">
            <v>4456</v>
          </cell>
          <cell r="B492" t="str">
            <v>Wipro – End User Training Support</v>
          </cell>
          <cell r="C492" t="str">
            <v>100. Change Completed</v>
          </cell>
          <cell r="D492">
            <v>43038</v>
          </cell>
          <cell r="E492" t="str">
            <v>CO-RCVD 30/10/2017
PD-CLSD 01/11/17</v>
          </cell>
          <cell r="F492"/>
          <cell r="G492" t="b">
            <v>0</v>
          </cell>
          <cell r="H492"/>
          <cell r="I492">
            <v>42753</v>
          </cell>
          <cell r="L492" t="b">
            <v>0</v>
          </cell>
          <cell r="M492"/>
          <cell r="N492"/>
          <cell r="O492"/>
          <cell r="P492" t="str">
            <v>Debbie Turner</v>
          </cell>
          <cell r="Q492"/>
          <cell r="R492"/>
          <cell r="S492" t="str">
            <v>Dene Williams</v>
          </cell>
          <cell r="T492" t="str">
            <v>CR (Internal)</v>
          </cell>
          <cell r="U492" t="str">
            <v>COMPLETE</v>
          </cell>
          <cell r="V492" t="b">
            <v>0</v>
          </cell>
          <cell r="X492"/>
          <cell r="AD492"/>
          <cell r="AF492"/>
          <cell r="AN492"/>
          <cell r="AR492"/>
          <cell r="AS492"/>
          <cell r="AZ492"/>
          <cell r="BB492"/>
          <cell r="BC492"/>
          <cell r="BE492" t="b">
            <v>0</v>
          </cell>
          <cell r="BM492"/>
          <cell r="BO492" t="str">
            <v>01/11/17 - JB - WIPRO CONFIRMED DELIVERY OF CR286</v>
          </cell>
          <cell r="BQ492"/>
          <cell r="BS492"/>
          <cell r="BU492"/>
          <cell r="BW492"/>
          <cell r="BX492"/>
          <cell r="BY492">
            <v>0</v>
          </cell>
          <cell r="BZ492" t="str">
            <v>UKLP IADBI286</v>
          </cell>
          <cell r="CA492" t="str">
            <v>R &amp; N</v>
          </cell>
          <cell r="CB492"/>
          <cell r="CC492" t="str">
            <v>Project Delivery</v>
          </cell>
          <cell r="CD492"/>
          <cell r="CE492"/>
          <cell r="CF492"/>
          <cell r="CG492" t="b">
            <v>0</v>
          </cell>
          <cell r="CH492"/>
          <cell r="CJ492" t="b">
            <v>0</v>
          </cell>
          <cell r="CK492" t="b">
            <v>0</v>
          </cell>
          <cell r="CL492" t="b">
            <v>0</v>
          </cell>
          <cell r="CM492"/>
          <cell r="CO492"/>
          <cell r="CP492"/>
          <cell r="CQ492" t="b">
            <v>0</v>
          </cell>
          <cell r="CR492" t="b">
            <v>0</v>
          </cell>
          <cell r="CS492"/>
          <cell r="CT492"/>
          <cell r="CU492"/>
          <cell r="CV492"/>
          <cell r="CW492"/>
          <cell r="CX492" t="b">
            <v>0</v>
          </cell>
          <cell r="CY492" t="b">
            <v>0</v>
          </cell>
          <cell r="CZ492" t="b">
            <v>0</v>
          </cell>
          <cell r="DA492" t="b">
            <v>0</v>
          </cell>
          <cell r="DB492"/>
          <cell r="DC492"/>
          <cell r="DD492"/>
          <cell r="DE492" t="b">
            <v>0</v>
          </cell>
          <cell r="DF492" t="b">
            <v>0</v>
          </cell>
        </row>
        <row r="493">
          <cell r="A493" t="str">
            <v>4309</v>
          </cell>
          <cell r="B493" t="str">
            <v>Back billing for domestic (SSP) sites needs to be reflect thecorrect adjustment start date</v>
          </cell>
          <cell r="C493" t="str">
            <v>11. Change In Delivery</v>
          </cell>
          <cell r="D493">
            <v>43111</v>
          </cell>
          <cell r="E493" t="str">
            <v>CO-RVCD 27/10/2017
Moved from CO-RCVD to 11. Change in Delivery 08/11/2017
10. BER/Business Case Awaiting ChMC Approval
11. Change in Delivery</v>
          </cell>
          <cell r="F493"/>
          <cell r="G493" t="b">
            <v>0</v>
          </cell>
          <cell r="H493"/>
          <cell r="I493">
            <v>42388</v>
          </cell>
          <cell r="K493">
            <v>43221</v>
          </cell>
          <cell r="L493" t="b">
            <v>0</v>
          </cell>
          <cell r="M493"/>
          <cell r="N493"/>
          <cell r="O493"/>
          <cell r="P493" t="str">
            <v>Dean Johnson</v>
          </cell>
          <cell r="Q493"/>
          <cell r="R493"/>
          <cell r="S493" t="str">
            <v>Christina Francis</v>
          </cell>
          <cell r="T493" t="str">
            <v>CR (Internal)</v>
          </cell>
          <cell r="U493" t="str">
            <v>LIVE</v>
          </cell>
          <cell r="V493" t="b">
            <v>0</v>
          </cell>
          <cell r="X493"/>
          <cell r="AD493"/>
          <cell r="AF493"/>
          <cell r="AN493"/>
          <cell r="AR493"/>
          <cell r="AS493"/>
          <cell r="AZ493"/>
          <cell r="BB493"/>
          <cell r="BC493"/>
          <cell r="BE493" t="b">
            <v>0</v>
          </cell>
          <cell r="BH493">
            <v>43280</v>
          </cell>
          <cell r="BM493"/>
          <cell r="BO493" t="str">
            <v>11/01/2018 Julie B - BER approved at Jan 2018 ChMC.</v>
          </cell>
          <cell r="BQ493"/>
          <cell r="BS493"/>
          <cell r="BU493"/>
          <cell r="BW493"/>
          <cell r="BX493"/>
          <cell r="BY493">
            <v>2</v>
          </cell>
          <cell r="BZ493" t="str">
            <v>UKLP287</v>
          </cell>
          <cell r="CA493" t="str">
            <v>R &amp; N</v>
          </cell>
          <cell r="CB493"/>
          <cell r="CC493" t="str">
            <v>Project Delivery</v>
          </cell>
          <cell r="CD493" t="str">
            <v>CMS</v>
          </cell>
          <cell r="CE493" t="str">
            <v>Other</v>
          </cell>
          <cell r="CF493" t="str">
            <v>31-100days</v>
          </cell>
          <cell r="CG493" t="b">
            <v>0</v>
          </cell>
          <cell r="CH493"/>
          <cell r="CJ493" t="b">
            <v>0</v>
          </cell>
          <cell r="CK493" t="b">
            <v>0</v>
          </cell>
          <cell r="CL493" t="b">
            <v>0</v>
          </cell>
          <cell r="CM493"/>
          <cell r="CO493"/>
          <cell r="CP493"/>
          <cell r="CQ493" t="b">
            <v>0</v>
          </cell>
          <cell r="CR493" t="b">
            <v>0</v>
          </cell>
          <cell r="CS493" t="str">
            <v>Customer</v>
          </cell>
          <cell r="CT493"/>
          <cell r="CU493"/>
          <cell r="CV493"/>
          <cell r="CW493"/>
          <cell r="CX493" t="b">
            <v>0</v>
          </cell>
          <cell r="CY493" t="b">
            <v>0</v>
          </cell>
          <cell r="CZ493" t="b">
            <v>0</v>
          </cell>
          <cell r="DA493" t="b">
            <v>0</v>
          </cell>
          <cell r="DB493"/>
          <cell r="DC493"/>
          <cell r="DD493"/>
          <cell r="DE493" t="b">
            <v>0</v>
          </cell>
          <cell r="DF493" t="b">
            <v>0</v>
          </cell>
          <cell r="DG493">
            <v>43019</v>
          </cell>
          <cell r="DH493">
            <v>43019</v>
          </cell>
          <cell r="DJ493">
            <v>43110</v>
          </cell>
        </row>
        <row r="494">
          <cell r="A494" t="str">
            <v>4458</v>
          </cell>
          <cell r="B494" t="str">
            <v>Class  4 CSEPS Reconciliation Variance Identification</v>
          </cell>
          <cell r="C494" t="str">
            <v>7. BER/Business Case In Progress</v>
          </cell>
          <cell r="D494">
            <v>43138</v>
          </cell>
          <cell r="E494" t="str">
            <v>CO-RCVD-30/10/2017
Moved from CO-RCVD to 2.1 Start Up Approach in Progress 08/11/2017
97. Xoserve require ChMC sponsorship
2.1 Start up approach
4. EQR In-Progress
7. BER/Business Case In Progress 07/02/18</v>
          </cell>
          <cell r="F494"/>
          <cell r="G494" t="b">
            <v>0</v>
          </cell>
          <cell r="H494"/>
          <cell r="I494">
            <v>42761</v>
          </cell>
          <cell r="K494">
            <v>43465</v>
          </cell>
          <cell r="L494" t="b">
            <v>0</v>
          </cell>
          <cell r="M494"/>
          <cell r="N494"/>
          <cell r="O494"/>
          <cell r="P494" t="str">
            <v>Karen Marklew</v>
          </cell>
          <cell r="Q494"/>
          <cell r="R494"/>
          <cell r="S494" t="str">
            <v>Padmini Duvvuri</v>
          </cell>
          <cell r="T494" t="str">
            <v>CR (Internal)</v>
          </cell>
          <cell r="U494" t="str">
            <v>LIVE</v>
          </cell>
          <cell r="V494" t="b">
            <v>0</v>
          </cell>
          <cell r="X494"/>
          <cell r="AD494"/>
          <cell r="AF494"/>
          <cell r="AN494"/>
          <cell r="AR494"/>
          <cell r="AS494"/>
          <cell r="AZ494"/>
          <cell r="BB494"/>
          <cell r="BC494"/>
          <cell r="BE494" t="b">
            <v>0</v>
          </cell>
          <cell r="BH494">
            <v>43413</v>
          </cell>
          <cell r="BM494"/>
          <cell r="BO494" t="str">
            <v>07/02/18 - ChMC outcome - R3 Initial Scope approved / EQR Approved / Proposed BER to be submitted for ChmC April
23/01/18 - Julie B - DSC DSG approved this XRN to Release 3 22/01/18
19/12/2017 AC- Padmini Duvvuri is the senior project manager and Tom Li</v>
          </cell>
          <cell r="BQ494"/>
          <cell r="BS494"/>
          <cell r="BU494"/>
          <cell r="BW494"/>
          <cell r="BX494"/>
          <cell r="BY494">
            <v>3</v>
          </cell>
          <cell r="BZ494" t="str">
            <v>UKLP IADBI289</v>
          </cell>
          <cell r="CA494" t="str">
            <v>R &amp; N</v>
          </cell>
          <cell r="CB494"/>
          <cell r="CC494" t="str">
            <v>Project Delivery</v>
          </cell>
          <cell r="CD494" t="str">
            <v>ISU</v>
          </cell>
          <cell r="CE494" t="str">
            <v>Reads</v>
          </cell>
          <cell r="CF494" t="str">
            <v>31-100days</v>
          </cell>
          <cell r="CG494" t="b">
            <v>1</v>
          </cell>
          <cell r="CH494" t="str">
            <v>Both Xoserve and Customer</v>
          </cell>
          <cell r="CI494">
            <v>43465</v>
          </cell>
          <cell r="CJ494" t="b">
            <v>0</v>
          </cell>
          <cell r="CK494" t="b">
            <v>0</v>
          </cell>
          <cell r="CL494" t="b">
            <v>0</v>
          </cell>
          <cell r="CM494"/>
          <cell r="CO494"/>
          <cell r="CP494" t="str">
            <v>LOW</v>
          </cell>
          <cell r="CQ494" t="b">
            <v>0</v>
          </cell>
          <cell r="CR494" t="b">
            <v>0</v>
          </cell>
          <cell r="CS494"/>
          <cell r="CT494"/>
          <cell r="CU494"/>
          <cell r="CV494" t="str">
            <v>ChMC endorsed Change Proposal</v>
          </cell>
          <cell r="CW494" t="str">
            <v>One Market Group</v>
          </cell>
          <cell r="CX494" t="b">
            <v>0</v>
          </cell>
          <cell r="CY494" t="b">
            <v>0</v>
          </cell>
          <cell r="CZ494" t="b">
            <v>0</v>
          </cell>
          <cell r="DA494" t="b">
            <v>0</v>
          </cell>
          <cell r="DB494" t="str">
            <v>Service Area 7: NTS Capacity / LDZ Capacity / Commodity / Reconciliation / Ad-Hoc Adjustment and Energy Balancing Invoices</v>
          </cell>
          <cell r="DC494" t="str">
            <v>One</v>
          </cell>
          <cell r="DD494" t="str">
            <v>Medium</v>
          </cell>
          <cell r="DE494" t="b">
            <v>0</v>
          </cell>
          <cell r="DF494" t="b">
            <v>0</v>
          </cell>
          <cell r="DH494">
            <v>43138</v>
          </cell>
        </row>
        <row r="495">
          <cell r="A495" t="str">
            <v>4459</v>
          </cell>
          <cell r="B495" t="str">
            <v>AMR report post Go Live</v>
          </cell>
          <cell r="C495" t="str">
            <v>99. Change Cancelled</v>
          </cell>
          <cell r="D495">
            <v>43059</v>
          </cell>
          <cell r="E495" t="str">
            <v>CO-RCVD 30/10/2017
Moved from CO-RCVD to 2.1 Start Up Approach in Progress 08/11/201799. Change Cancelled 20/11/2017</v>
          </cell>
          <cell r="F495"/>
          <cell r="G495" t="b">
            <v>0</v>
          </cell>
          <cell r="H495"/>
          <cell r="I495">
            <v>42767</v>
          </cell>
          <cell r="L495" t="b">
            <v>0</v>
          </cell>
          <cell r="M495"/>
          <cell r="N495"/>
          <cell r="O495"/>
          <cell r="P495" t="str">
            <v>Darren Jackson</v>
          </cell>
          <cell r="Q495"/>
          <cell r="R495"/>
          <cell r="S495" t="str">
            <v>Dene Williams</v>
          </cell>
          <cell r="T495" t="str">
            <v>CR (Internal)</v>
          </cell>
          <cell r="U495" t="str">
            <v>CLOSED</v>
          </cell>
          <cell r="V495" t="b">
            <v>0</v>
          </cell>
          <cell r="X495"/>
          <cell r="AD495"/>
          <cell r="AF495"/>
          <cell r="AN495"/>
          <cell r="AR495"/>
          <cell r="AS495"/>
          <cell r="AZ495"/>
          <cell r="BB495"/>
          <cell r="BC495"/>
          <cell r="BE495" t="b">
            <v>0</v>
          </cell>
          <cell r="BH495">
            <v>43054</v>
          </cell>
          <cell r="BM495"/>
          <cell r="BO495" t="str">
            <v>20/11/2017 DC  Email from Alison Cross to say this change is no longer required.
13/11/2017 DC Update from JB - Confirmation from Alison Cross and Steve C that BICC delivering this change.</v>
          </cell>
          <cell r="BQ495"/>
          <cell r="BS495"/>
          <cell r="BU495"/>
          <cell r="BW495"/>
          <cell r="BX495"/>
          <cell r="BY495">
            <v>50</v>
          </cell>
          <cell r="BZ495" t="str">
            <v>UKLP IADBI291</v>
          </cell>
          <cell r="CA495" t="str">
            <v>R &amp; N</v>
          </cell>
          <cell r="CB495"/>
          <cell r="CC495" t="str">
            <v>BICC</v>
          </cell>
          <cell r="CD495" t="str">
            <v>BW</v>
          </cell>
          <cell r="CE495" t="str">
            <v>Other</v>
          </cell>
          <cell r="CF495" t="str">
            <v>31-100days</v>
          </cell>
          <cell r="CG495" t="b">
            <v>0</v>
          </cell>
          <cell r="CH495"/>
          <cell r="CJ495" t="b">
            <v>0</v>
          </cell>
          <cell r="CK495" t="b">
            <v>0</v>
          </cell>
          <cell r="CL495" t="b">
            <v>0</v>
          </cell>
          <cell r="CM495"/>
          <cell r="CO495"/>
          <cell r="CP495"/>
          <cell r="CQ495" t="b">
            <v>0</v>
          </cell>
          <cell r="CR495" t="b">
            <v>0</v>
          </cell>
          <cell r="CS495"/>
          <cell r="CT495"/>
          <cell r="CU495"/>
          <cell r="CV495"/>
          <cell r="CW495"/>
          <cell r="CX495" t="b">
            <v>0</v>
          </cell>
          <cell r="CY495" t="b">
            <v>0</v>
          </cell>
          <cell r="CZ495" t="b">
            <v>0</v>
          </cell>
          <cell r="DA495" t="b">
            <v>0</v>
          </cell>
          <cell r="DB495"/>
          <cell r="DC495"/>
          <cell r="DD495"/>
          <cell r="DE495" t="b">
            <v>0</v>
          </cell>
          <cell r="DF495" t="b">
            <v>0</v>
          </cell>
        </row>
        <row r="496">
          <cell r="A496" t="str">
            <v>2831.5b</v>
          </cell>
          <cell r="B496" t="str">
            <v>Changes to the upper parameter of the XDO partial refresh file.
Post Nexus (R2)</v>
          </cell>
          <cell r="C496" t="str">
            <v>11. Change In Delivery</v>
          </cell>
          <cell r="D496">
            <v>43111</v>
          </cell>
          <cell r="E496" t="str">
            <v>11. Change in Delivery
CO-RCVD 27/10/2017
Moved from CO-RCVD to 7. BER/Business Case in Progress 15/11/2017
10. BER/Business Case Awaiting ChMC Approval</v>
          </cell>
          <cell r="F496"/>
          <cell r="G496" t="b">
            <v>0</v>
          </cell>
          <cell r="H496" t="str">
            <v>COR2831.5</v>
          </cell>
          <cell r="I496">
            <v>42773</v>
          </cell>
          <cell r="K496">
            <v>43280</v>
          </cell>
          <cell r="L496" t="b">
            <v>0</v>
          </cell>
          <cell r="M496"/>
          <cell r="N496"/>
          <cell r="O496"/>
          <cell r="P496" t="str">
            <v>Jon Follows</v>
          </cell>
          <cell r="Q496"/>
          <cell r="R496"/>
          <cell r="S496" t="str">
            <v>Christina Francis</v>
          </cell>
          <cell r="T496" t="str">
            <v>CR (Internal)</v>
          </cell>
          <cell r="U496" t="str">
            <v>LIVE</v>
          </cell>
          <cell r="V496" t="b">
            <v>0</v>
          </cell>
          <cell r="X496"/>
          <cell r="AD496"/>
          <cell r="AF496"/>
          <cell r="AN496"/>
          <cell r="AR496"/>
          <cell r="AS496"/>
          <cell r="AZ496"/>
          <cell r="BB496"/>
          <cell r="BC496"/>
          <cell r="BE496" t="b">
            <v>0</v>
          </cell>
          <cell r="BH496">
            <v>43280</v>
          </cell>
          <cell r="BM496"/>
          <cell r="BO496" t="str">
            <v xml:space="preserve">11/01/2018 Julie B - BER approved at Jan 2018 ChMC.
15/11/2017 DC Opened this change as it is being used by UK link R2 for their part of the change that needs implementing post nexus.
15/11/2017 DC RP discussed with MR today that this change is complete </v>
          </cell>
          <cell r="BQ496"/>
          <cell r="BS496"/>
          <cell r="BU496"/>
          <cell r="BW496"/>
          <cell r="BX496"/>
          <cell r="BY496">
            <v>2</v>
          </cell>
          <cell r="BZ496" t="str">
            <v>UKLP292</v>
          </cell>
          <cell r="CA496" t="str">
            <v>R &amp; N</v>
          </cell>
          <cell r="CB496"/>
          <cell r="CC496" t="str">
            <v>Project Delivery</v>
          </cell>
          <cell r="CD496" t="str">
            <v>ISU</v>
          </cell>
          <cell r="CE496" t="str">
            <v>Other</v>
          </cell>
          <cell r="CF496" t="str">
            <v>31-100days</v>
          </cell>
          <cell r="CG496" t="b">
            <v>0</v>
          </cell>
          <cell r="CH496"/>
          <cell r="CJ496" t="b">
            <v>0</v>
          </cell>
          <cell r="CK496" t="b">
            <v>0</v>
          </cell>
          <cell r="CL496" t="b">
            <v>0</v>
          </cell>
          <cell r="CM496"/>
          <cell r="CO496"/>
          <cell r="CP496"/>
          <cell r="CQ496" t="b">
            <v>0</v>
          </cell>
          <cell r="CR496" t="b">
            <v>0</v>
          </cell>
          <cell r="CS496"/>
          <cell r="CT496"/>
          <cell r="CU496"/>
          <cell r="CV496"/>
          <cell r="CW496"/>
          <cell r="CX496" t="b">
            <v>0</v>
          </cell>
          <cell r="CY496" t="b">
            <v>0</v>
          </cell>
          <cell r="CZ496" t="b">
            <v>0</v>
          </cell>
          <cell r="DA496" t="b">
            <v>0</v>
          </cell>
          <cell r="DB496"/>
          <cell r="DC496"/>
          <cell r="DD496"/>
          <cell r="DE496" t="b">
            <v>0</v>
          </cell>
          <cell r="DF496" t="b">
            <v>0</v>
          </cell>
          <cell r="DG496">
            <v>43019</v>
          </cell>
          <cell r="DH496">
            <v>43019</v>
          </cell>
          <cell r="DJ496">
            <v>43110</v>
          </cell>
        </row>
        <row r="497">
          <cell r="A497" t="str">
            <v>4461</v>
          </cell>
          <cell r="B497" t="str">
            <v>Splitting of the DXI inbound and DXR outbound file from the DCC.</v>
          </cell>
          <cell r="C497" t="str">
            <v>98. Xoserve Propose Change Not Required</v>
          </cell>
          <cell r="D497">
            <v>43139</v>
          </cell>
          <cell r="E497" t="str">
            <v>CO-RCVD-30/10/2017
Moved from CO-RCVD to 2.1 Start Up Approach in progress 09/11/2017
97. Xoserve require ChMC sponsorship
2.1. Start-Up Approach In Progress
97. Xoserve require ChMC sponsorship
98. Xoserve Propose Change Not Required - 08/02/18</v>
          </cell>
          <cell r="F497"/>
          <cell r="G497" t="b">
            <v>0</v>
          </cell>
          <cell r="H497"/>
          <cell r="I497">
            <v>42773</v>
          </cell>
          <cell r="K497">
            <v>43465</v>
          </cell>
          <cell r="L497" t="b">
            <v>0</v>
          </cell>
          <cell r="M497"/>
          <cell r="N497"/>
          <cell r="O497"/>
          <cell r="P497" t="str">
            <v>Jon Follows</v>
          </cell>
          <cell r="Q497"/>
          <cell r="R497"/>
          <cell r="S497" t="str">
            <v>Paul Orsler</v>
          </cell>
          <cell r="T497" t="str">
            <v>CR (Internal)</v>
          </cell>
          <cell r="U497" t="str">
            <v>LIVE</v>
          </cell>
          <cell r="V497" t="b">
            <v>0</v>
          </cell>
          <cell r="X497"/>
          <cell r="AD497"/>
          <cell r="AF497"/>
          <cell r="AN497"/>
          <cell r="AR497"/>
          <cell r="AS497"/>
          <cell r="AZ497"/>
          <cell r="BB497"/>
          <cell r="BC497"/>
          <cell r="BE497" t="b">
            <v>0</v>
          </cell>
          <cell r="BM497"/>
          <cell r="BO497" t="str">
            <v>06/04/2018 DC Paul Orsler has confirmed he has a GT meeting on 17th April and will update me afgterwards.
06/04/2018 DC I emailed Paul to ask if he could speak to his iGT contacts to see if they require this change and let me know.  He has confirmed he w</v>
          </cell>
          <cell r="BQ497"/>
          <cell r="BS497"/>
          <cell r="BU497"/>
          <cell r="BW497"/>
          <cell r="BX497"/>
          <cell r="BY497">
            <v>99</v>
          </cell>
          <cell r="BZ497" t="str">
            <v>UKLP IADBI293</v>
          </cell>
          <cell r="CA497" t="str">
            <v>R &amp; N</v>
          </cell>
          <cell r="CB497"/>
          <cell r="CC497" t="str">
            <v>Project Delivery</v>
          </cell>
          <cell r="CD497" t="str">
            <v>ISU</v>
          </cell>
          <cell r="CE497" t="str">
            <v>SPA</v>
          </cell>
          <cell r="CF497" t="str">
            <v>31-100days</v>
          </cell>
          <cell r="CG497" t="b">
            <v>1</v>
          </cell>
          <cell r="CH497" t="str">
            <v>Xoserve</v>
          </cell>
          <cell r="CI497">
            <v>43465</v>
          </cell>
          <cell r="CJ497" t="b">
            <v>0</v>
          </cell>
          <cell r="CK497" t="b">
            <v>0</v>
          </cell>
          <cell r="CL497" t="b">
            <v>0</v>
          </cell>
          <cell r="CM497"/>
          <cell r="CO497"/>
          <cell r="CP497" t="str">
            <v>LOW</v>
          </cell>
          <cell r="CQ497" t="b">
            <v>0</v>
          </cell>
          <cell r="CR497" t="b">
            <v>0</v>
          </cell>
          <cell r="CS497"/>
          <cell r="CT497"/>
          <cell r="CU497"/>
          <cell r="CV497" t="str">
            <v>ChMC endorsed Change Proposal</v>
          </cell>
          <cell r="CW497" t="str">
            <v>One Market Group</v>
          </cell>
          <cell r="CX497" t="b">
            <v>0</v>
          </cell>
          <cell r="CY497" t="b">
            <v>0</v>
          </cell>
          <cell r="CZ497" t="b">
            <v>0</v>
          </cell>
          <cell r="DA497" t="b">
            <v>0</v>
          </cell>
          <cell r="DB497" t="str">
            <v>Service Area 1: Manage Supply Point Registration</v>
          </cell>
          <cell r="DC497" t="str">
            <v>One</v>
          </cell>
          <cell r="DD497" t="str">
            <v>Low</v>
          </cell>
          <cell r="DE497" t="b">
            <v>0</v>
          </cell>
          <cell r="DF497" t="b">
            <v>0</v>
          </cell>
        </row>
        <row r="498">
          <cell r="A498" t="str">
            <v>4471</v>
          </cell>
          <cell r="B498" t="str">
            <v>Process when GSR request selects no MPRN’s</v>
          </cell>
          <cell r="C498" t="str">
            <v>99. Change Cancelled</v>
          </cell>
          <cell r="D498">
            <v>43074</v>
          </cell>
          <cell r="E498" t="str">
            <v>CO-RCVD 30/10/2017
Moved from CO-RCVD to 98. Xoserve propose change not required 13/11/2017
97. Xoerve require ChMC sponsorship - JB change required
99. Change Cancelled - JB 05/12/17</v>
          </cell>
          <cell r="F498"/>
          <cell r="G498" t="b">
            <v>0</v>
          </cell>
          <cell r="H498"/>
          <cell r="I498">
            <v>42829</v>
          </cell>
          <cell r="K498">
            <v>36558</v>
          </cell>
          <cell r="L498" t="b">
            <v>0</v>
          </cell>
          <cell r="M498"/>
          <cell r="N498"/>
          <cell r="O498"/>
          <cell r="P498" t="str">
            <v>Darren Jackson</v>
          </cell>
          <cell r="Q498"/>
          <cell r="R498"/>
          <cell r="S498" t="str">
            <v>Dene Williams</v>
          </cell>
          <cell r="T498" t="str">
            <v>CR (Internal)</v>
          </cell>
          <cell r="U498" t="str">
            <v>CLOSED</v>
          </cell>
          <cell r="V498" t="b">
            <v>0</v>
          </cell>
          <cell r="X498"/>
          <cell r="AD498"/>
          <cell r="AF498"/>
          <cell r="AN498"/>
          <cell r="AR498"/>
          <cell r="AS498"/>
          <cell r="AZ498"/>
          <cell r="BB498"/>
          <cell r="BC498"/>
          <cell r="BE498" t="b">
            <v>0</v>
          </cell>
          <cell r="BH498">
            <v>43133</v>
          </cell>
          <cell r="BM498"/>
          <cell r="BO498" t="str">
            <v xml:space="preserve">05/12/17 - Julie B - Cadent gas are going to sponsor this change need to raise the CP - Emma S has raised the CP on behalf of the customer who will be issuing to Xoserve with Sponsorship in place.
09/11/18 - JB - As part of the R&amp;N unallocated deferred </v>
          </cell>
          <cell r="BQ498"/>
          <cell r="BS498"/>
          <cell r="BU498"/>
          <cell r="BW498"/>
          <cell r="BX498"/>
          <cell r="BY498">
            <v>99</v>
          </cell>
          <cell r="BZ498" t="str">
            <v>UKLP IADBI313</v>
          </cell>
          <cell r="CA498" t="str">
            <v>R &amp; N</v>
          </cell>
          <cell r="CB498"/>
          <cell r="CC498" t="str">
            <v>Project Delivery</v>
          </cell>
          <cell r="CD498" t="str">
            <v>ISU</v>
          </cell>
          <cell r="CE498" t="str">
            <v>RGMA</v>
          </cell>
          <cell r="CF498" t="str">
            <v>31-100days</v>
          </cell>
          <cell r="CG498" t="b">
            <v>0</v>
          </cell>
          <cell r="CH498"/>
          <cell r="CJ498" t="b">
            <v>0</v>
          </cell>
          <cell r="CK498" t="b">
            <v>0</v>
          </cell>
          <cell r="CL498" t="b">
            <v>0</v>
          </cell>
          <cell r="CM498"/>
          <cell r="CO498"/>
          <cell r="CP498"/>
          <cell r="CQ498" t="b">
            <v>0</v>
          </cell>
          <cell r="CR498" t="b">
            <v>0</v>
          </cell>
          <cell r="CS498"/>
          <cell r="CT498"/>
          <cell r="CU498"/>
          <cell r="CV498"/>
          <cell r="CW498"/>
          <cell r="CX498" t="b">
            <v>0</v>
          </cell>
          <cell r="CY498" t="b">
            <v>0</v>
          </cell>
          <cell r="CZ498" t="b">
            <v>0</v>
          </cell>
          <cell r="DA498" t="b">
            <v>0</v>
          </cell>
          <cell r="DB498"/>
          <cell r="DC498"/>
          <cell r="DD498"/>
          <cell r="DE498" t="b">
            <v>0</v>
          </cell>
          <cell r="DF498" t="b">
            <v>0</v>
          </cell>
        </row>
        <row r="499">
          <cell r="A499" t="str">
            <v>4473</v>
          </cell>
          <cell r="B499" t="str">
            <v>Sybase NLS Solution Design Gap</v>
          </cell>
          <cell r="C499" t="str">
            <v>2.1. Start-Up Approach In Progress</v>
          </cell>
          <cell r="D499">
            <v>43038</v>
          </cell>
          <cell r="E499" t="str">
            <v>CO-RCVD 30/10/2017
Moved from CO-RCVD to 2.1 Start Up Approach in Progress 09/11/2017</v>
          </cell>
          <cell r="F499"/>
          <cell r="G499" t="b">
            <v>0</v>
          </cell>
          <cell r="H499"/>
          <cell r="I499">
            <v>42836</v>
          </cell>
          <cell r="K499">
            <v>43252</v>
          </cell>
          <cell r="L499" t="b">
            <v>0</v>
          </cell>
          <cell r="M499"/>
          <cell r="N499"/>
          <cell r="O499"/>
          <cell r="P499" t="str">
            <v>Lee Chambers</v>
          </cell>
          <cell r="Q499"/>
          <cell r="R499"/>
          <cell r="S499" t="str">
            <v>Steve Concannon</v>
          </cell>
          <cell r="T499" t="str">
            <v>CR (Internal)</v>
          </cell>
          <cell r="U499" t="str">
            <v>LIVE</v>
          </cell>
          <cell r="V499" t="b">
            <v>0</v>
          </cell>
          <cell r="X499"/>
          <cell r="AD499"/>
          <cell r="AF499"/>
          <cell r="AN499"/>
          <cell r="AR499"/>
          <cell r="AS499"/>
          <cell r="AZ499"/>
          <cell r="BB499"/>
          <cell r="BC499"/>
          <cell r="BE499" t="b">
            <v>0</v>
          </cell>
          <cell r="BM499"/>
          <cell r="BO499" t="str">
            <v xml:space="preserve">06/04/18 AC- Update from Jo - Still with Steve to get the commercial side sorted. 
29/03/18 Julie B - As per previous note
23/03/18 AC- Steve sent an update, still getting the commerial side sorted. Still working over financials. 
16/03/2018 DC Update </v>
          </cell>
          <cell r="BQ499"/>
          <cell r="BS499"/>
          <cell r="BU499"/>
          <cell r="BW499"/>
          <cell r="BX499"/>
          <cell r="BZ499" t="str">
            <v>UKLP IADBI317</v>
          </cell>
          <cell r="CA499" t="str">
            <v>Data Office</v>
          </cell>
          <cell r="CB499"/>
          <cell r="CC499" t="str">
            <v>Project Delivery</v>
          </cell>
          <cell r="CD499" t="str">
            <v>BW</v>
          </cell>
          <cell r="CE499" t="str">
            <v>Other</v>
          </cell>
          <cell r="CF499" t="str">
            <v>31-100days</v>
          </cell>
          <cell r="CG499" t="b">
            <v>0</v>
          </cell>
          <cell r="CH499"/>
          <cell r="CJ499" t="b">
            <v>0</v>
          </cell>
          <cell r="CK499" t="b">
            <v>0</v>
          </cell>
          <cell r="CL499" t="b">
            <v>0</v>
          </cell>
          <cell r="CM499"/>
          <cell r="CO499"/>
          <cell r="CP499"/>
          <cell r="CQ499" t="b">
            <v>0</v>
          </cell>
          <cell r="CR499" t="b">
            <v>0</v>
          </cell>
          <cell r="CS499"/>
          <cell r="CT499"/>
          <cell r="CU499"/>
          <cell r="CV499" t="str">
            <v>Xoserve Internal CR (business improvement initiative)</v>
          </cell>
          <cell r="CW499" t="str">
            <v>Xoserve Only</v>
          </cell>
          <cell r="CX499" t="b">
            <v>0</v>
          </cell>
          <cell r="CY499" t="b">
            <v>0</v>
          </cell>
          <cell r="CZ499" t="b">
            <v>0</v>
          </cell>
          <cell r="DA499" t="b">
            <v>0</v>
          </cell>
          <cell r="DB499" t="str">
            <v>Service Area 23: Internal</v>
          </cell>
          <cell r="DC499" t="str">
            <v>None (Xoserve internal initiative)</v>
          </cell>
          <cell r="DD499" t="str">
            <v>Low</v>
          </cell>
          <cell r="DE499" t="b">
            <v>0</v>
          </cell>
          <cell r="DF499" t="b">
            <v>0</v>
          </cell>
        </row>
        <row r="500">
          <cell r="A500" t="str">
            <v>4486</v>
          </cell>
          <cell r="B500" t="str">
            <v>Meter Type O = Oriffice to be an acceptable value in file formats and reports</v>
          </cell>
          <cell r="C500" t="str">
            <v>7. BER/Business Case In Progress</v>
          </cell>
          <cell r="D500">
            <v>43138</v>
          </cell>
          <cell r="E500" t="str">
            <v>CO-RCVD 30/10/2017
Moved from CO-RCVD to 2.1 Start Up Approach in Progress 09/11/2017
97. Xoserve require ChMC sponsorship
2.1 Start up approach
4. EQR In-Progress
7. BER/Business Case In Progress 07/02/18</v>
          </cell>
          <cell r="F500"/>
          <cell r="G500" t="b">
            <v>0</v>
          </cell>
          <cell r="H500"/>
          <cell r="I500">
            <v>42891</v>
          </cell>
          <cell r="K500">
            <v>43252</v>
          </cell>
          <cell r="L500" t="b">
            <v>0</v>
          </cell>
          <cell r="M500"/>
          <cell r="N500"/>
          <cell r="O500"/>
          <cell r="P500" t="str">
            <v>Emma Smith</v>
          </cell>
          <cell r="Q500"/>
          <cell r="R500"/>
          <cell r="S500" t="str">
            <v>Padmini Duvvuri</v>
          </cell>
          <cell r="T500" t="str">
            <v>CR (Internal)</v>
          </cell>
          <cell r="U500" t="str">
            <v>LIVE</v>
          </cell>
          <cell r="V500" t="b">
            <v>0</v>
          </cell>
          <cell r="X500"/>
          <cell r="AD500"/>
          <cell r="AF500"/>
          <cell r="AN500"/>
          <cell r="AR500"/>
          <cell r="AS500"/>
          <cell r="AZ500"/>
          <cell r="BB500"/>
          <cell r="BC500"/>
          <cell r="BE500" t="b">
            <v>0</v>
          </cell>
          <cell r="BH500">
            <v>43413</v>
          </cell>
          <cell r="BM500"/>
          <cell r="BO500" t="str">
            <v>07/02/18 - ChMC outcome - R3 Initial Scope approved / EQR Approved / Proposed BER to be submitted for ChmC April
23/01/18 - Julie B - DSC DSG approved this XRN to Release 3 22/01/18
19/12/2017 AC- Padmini Duvvuri is the senior project manager and Tom Li</v>
          </cell>
          <cell r="BQ500"/>
          <cell r="BS500"/>
          <cell r="BU500"/>
          <cell r="BW500"/>
          <cell r="BX500"/>
          <cell r="BY500">
            <v>3</v>
          </cell>
          <cell r="BZ500" t="str">
            <v>UKLP IADBI338</v>
          </cell>
          <cell r="CA500" t="str">
            <v>R &amp; N</v>
          </cell>
          <cell r="CB500"/>
          <cell r="CC500" t="str">
            <v>Project Delivery</v>
          </cell>
          <cell r="CD500" t="str">
            <v>ISU</v>
          </cell>
          <cell r="CE500" t="str">
            <v>SPA</v>
          </cell>
          <cell r="CF500" t="str">
            <v>31-100days</v>
          </cell>
          <cell r="CG500" t="b">
            <v>1</v>
          </cell>
          <cell r="CH500" t="str">
            <v>Both Xoserve and Customer</v>
          </cell>
          <cell r="CI500">
            <v>43465</v>
          </cell>
          <cell r="CJ500" t="b">
            <v>1</v>
          </cell>
          <cell r="CK500" t="b">
            <v>1</v>
          </cell>
          <cell r="CL500" t="b">
            <v>1</v>
          </cell>
          <cell r="CM500"/>
          <cell r="CO500"/>
          <cell r="CP500" t="str">
            <v>Low</v>
          </cell>
          <cell r="CQ500" t="b">
            <v>0</v>
          </cell>
          <cell r="CR500" t="b">
            <v>0</v>
          </cell>
          <cell r="CS500" t="str">
            <v>Customer</v>
          </cell>
          <cell r="CT500"/>
          <cell r="CU500"/>
          <cell r="CV500" t="str">
            <v>ChMC endorsed Change Proposal</v>
          </cell>
          <cell r="CW500" t="str">
            <v>Multiple Market Participants</v>
          </cell>
          <cell r="CX500" t="b">
            <v>1</v>
          </cell>
          <cell r="CY500" t="b">
            <v>0</v>
          </cell>
          <cell r="CZ500" t="b">
            <v>0</v>
          </cell>
          <cell r="DA500" t="b">
            <v>0</v>
          </cell>
          <cell r="DB500" t="str">
            <v>Service Area 1: Manage Supply Point Registration</v>
          </cell>
          <cell r="DC500" t="str">
            <v>One</v>
          </cell>
          <cell r="DD500" t="str">
            <v>Low</v>
          </cell>
          <cell r="DE500" t="b">
            <v>0</v>
          </cell>
          <cell r="DF500" t="b">
            <v>0</v>
          </cell>
          <cell r="DH500">
            <v>43138</v>
          </cell>
        </row>
        <row r="501">
          <cell r="A501" t="str">
            <v>4487</v>
          </cell>
          <cell r="B501" t="str">
            <v>PIS Ongoing reporting</v>
          </cell>
          <cell r="C501" t="str">
            <v>99. Change Cancelled</v>
          </cell>
          <cell r="D501">
            <v>43069</v>
          </cell>
          <cell r="E501" t="str">
            <v>CO-RCVD 30/10/2017
Moved from CO-RCVD to 98. Xoserve propose Change not Required 09/11/2017
99. Change Cancelled 30/11/17</v>
          </cell>
          <cell r="F501"/>
          <cell r="G501" t="b">
            <v>0</v>
          </cell>
          <cell r="H501"/>
          <cell r="I501">
            <v>42894</v>
          </cell>
          <cell r="K501">
            <v>36558</v>
          </cell>
          <cell r="L501" t="b">
            <v>0</v>
          </cell>
          <cell r="M501"/>
          <cell r="N501"/>
          <cell r="O501"/>
          <cell r="P501" t="str">
            <v>Debbie Turner</v>
          </cell>
          <cell r="Q501"/>
          <cell r="R501"/>
          <cell r="S501" t="str">
            <v>Dene Williams</v>
          </cell>
          <cell r="T501" t="str">
            <v>CR (Internal)</v>
          </cell>
          <cell r="U501" t="str">
            <v>CLOSED</v>
          </cell>
          <cell r="V501" t="b">
            <v>0</v>
          </cell>
          <cell r="W501">
            <v>43069</v>
          </cell>
          <cell r="X501"/>
          <cell r="AD501"/>
          <cell r="AF501"/>
          <cell r="AN501"/>
          <cell r="AR501"/>
          <cell r="AS501"/>
          <cell r="AZ501"/>
          <cell r="BB501"/>
          <cell r="BC501"/>
          <cell r="BE501" t="b">
            <v>0</v>
          </cell>
          <cell r="BH501">
            <v>36558</v>
          </cell>
          <cell r="BM501"/>
          <cell r="BO501" t="str">
            <v>30/11/17 JB - ES confirmed that ChMC have not had sight of this change, as the business deem that we no longer require this report we are closing this change down.
08/11/17 DC Update from JB- Xoserve propose to close.  Passed to IE for submission to the n</v>
          </cell>
          <cell r="BQ501"/>
          <cell r="BS501"/>
          <cell r="BU501"/>
          <cell r="BW501"/>
          <cell r="BX501"/>
          <cell r="BY501">
            <v>99</v>
          </cell>
          <cell r="BZ501" t="str">
            <v>UKLP IADBI340</v>
          </cell>
          <cell r="CA501" t="str">
            <v>R &amp; N</v>
          </cell>
          <cell r="CB501"/>
          <cell r="CC501" t="str">
            <v>Project Delivery</v>
          </cell>
          <cell r="CD501" t="str">
            <v>Other</v>
          </cell>
          <cell r="CE501" t="str">
            <v>Other</v>
          </cell>
          <cell r="CF501" t="str">
            <v>31-100days</v>
          </cell>
          <cell r="CG501" t="b">
            <v>0</v>
          </cell>
          <cell r="CH501"/>
          <cell r="CJ501" t="b">
            <v>0</v>
          </cell>
          <cell r="CK501" t="b">
            <v>0</v>
          </cell>
          <cell r="CL501" t="b">
            <v>0</v>
          </cell>
          <cell r="CM501"/>
          <cell r="CO501"/>
          <cell r="CP501"/>
          <cell r="CQ501" t="b">
            <v>0</v>
          </cell>
          <cell r="CR501" t="b">
            <v>0</v>
          </cell>
          <cell r="CS501" t="str">
            <v>Customer</v>
          </cell>
          <cell r="CT501"/>
          <cell r="CU501"/>
          <cell r="CV501"/>
          <cell r="CW501"/>
          <cell r="CX501" t="b">
            <v>0</v>
          </cell>
          <cell r="CY501" t="b">
            <v>0</v>
          </cell>
          <cell r="CZ501" t="b">
            <v>0</v>
          </cell>
          <cell r="DA501" t="b">
            <v>0</v>
          </cell>
          <cell r="DB501"/>
          <cell r="DC501"/>
          <cell r="DD501"/>
          <cell r="DE501" t="b">
            <v>0</v>
          </cell>
          <cell r="DF501" t="b">
            <v>0</v>
          </cell>
        </row>
        <row r="502">
          <cell r="A502" t="str">
            <v>4488</v>
          </cell>
          <cell r="B502" t="str">
            <v>API Management Platform Implementation (Including Price Comparison Website Data Provision)</v>
          </cell>
          <cell r="C502" t="str">
            <v>99. Change Cancelled</v>
          </cell>
          <cell r="D502">
            <v>43139</v>
          </cell>
          <cell r="E502" t="str">
            <v>CO-RCVD 30/10/2017
Moved from CO-RCVD to 2.1 Start Up Approach in Progress 09/11/2017
99. Change Cancelled 08/02/18</v>
          </cell>
          <cell r="F502"/>
          <cell r="G502" t="b">
            <v>0</v>
          </cell>
          <cell r="H502"/>
          <cell r="I502">
            <v>42899</v>
          </cell>
          <cell r="K502">
            <v>43081</v>
          </cell>
          <cell r="L502" t="b">
            <v>0</v>
          </cell>
          <cell r="M502"/>
          <cell r="N502"/>
          <cell r="O502"/>
          <cell r="P502" t="str">
            <v>Gareth Hepworth</v>
          </cell>
          <cell r="Q502"/>
          <cell r="R502" t="str">
            <v>Jane Rocky</v>
          </cell>
          <cell r="S502" t="str">
            <v>Mark Pollard</v>
          </cell>
          <cell r="T502" t="str">
            <v>CR (Internal)</v>
          </cell>
          <cell r="U502" t="str">
            <v>CLOSED</v>
          </cell>
          <cell r="V502" t="b">
            <v>0</v>
          </cell>
          <cell r="X502"/>
          <cell r="AD502"/>
          <cell r="AF502"/>
          <cell r="AN502"/>
          <cell r="AR502"/>
          <cell r="AS502"/>
          <cell r="AZ502"/>
          <cell r="BB502"/>
          <cell r="BC502"/>
          <cell r="BE502" t="b">
            <v>0</v>
          </cell>
          <cell r="BM502"/>
          <cell r="BO502" t="str">
            <v>08/02/18 - Julie B - Mark Pollard confirmed XRN4488 is a duplicate of XRN4216. This change will now be closed and carried forward on XRN4216.
15/11/2017 JB Mark Pollard confirmed</v>
          </cell>
          <cell r="BQ502"/>
          <cell r="BS502"/>
          <cell r="BU502"/>
          <cell r="BW502"/>
          <cell r="BX502"/>
          <cell r="BY502">
            <v>99</v>
          </cell>
          <cell r="BZ502" t="str">
            <v>UKLP IADBI342</v>
          </cell>
          <cell r="CA502" t="str">
            <v>T &amp; SS</v>
          </cell>
          <cell r="CB502"/>
          <cell r="CC502" t="str">
            <v>Project Delivery</v>
          </cell>
          <cell r="CD502" t="str">
            <v>Other</v>
          </cell>
          <cell r="CE502" t="str">
            <v>Other</v>
          </cell>
          <cell r="CF502" t="str">
            <v>31-100days</v>
          </cell>
          <cell r="CG502" t="b">
            <v>0</v>
          </cell>
          <cell r="CH502"/>
          <cell r="CJ502" t="b">
            <v>0</v>
          </cell>
          <cell r="CK502" t="b">
            <v>0</v>
          </cell>
          <cell r="CL502" t="b">
            <v>0</v>
          </cell>
          <cell r="CM502"/>
          <cell r="CO502"/>
          <cell r="CP502"/>
          <cell r="CQ502" t="b">
            <v>0</v>
          </cell>
          <cell r="CR502" t="b">
            <v>0</v>
          </cell>
          <cell r="CS502" t="str">
            <v>No</v>
          </cell>
          <cell r="CT502"/>
          <cell r="CU502"/>
          <cell r="CV502"/>
          <cell r="CW502"/>
          <cell r="CX502" t="b">
            <v>0</v>
          </cell>
          <cell r="CY502" t="b">
            <v>0</v>
          </cell>
          <cell r="CZ502" t="b">
            <v>0</v>
          </cell>
          <cell r="DA502" t="b">
            <v>0</v>
          </cell>
          <cell r="DB502"/>
          <cell r="DC502"/>
          <cell r="DD502"/>
          <cell r="DE502" t="b">
            <v>0</v>
          </cell>
          <cell r="DF502" t="b">
            <v>0</v>
          </cell>
        </row>
        <row r="503">
          <cell r="A503" t="str">
            <v>4489</v>
          </cell>
          <cell r="B503" t="str">
            <v>FOF environment for GDE Lookup tables in SAP BW</v>
          </cell>
          <cell r="C503" t="str">
            <v>99. Change Cancelled</v>
          </cell>
          <cell r="D503">
            <v>43139</v>
          </cell>
          <cell r="E503" t="str">
            <v>CO-RCVD 30/10/2017
Moved from CO-RCVD to 2.1 Start Up Approach in Progress 09/11/2017
99. Change Cancelled 08/02/18</v>
          </cell>
          <cell r="F503"/>
          <cell r="G503" t="b">
            <v>0</v>
          </cell>
          <cell r="H503"/>
          <cell r="I503">
            <v>42905</v>
          </cell>
          <cell r="K503">
            <v>43405</v>
          </cell>
          <cell r="L503" t="b">
            <v>0</v>
          </cell>
          <cell r="M503"/>
          <cell r="N503"/>
          <cell r="O503"/>
          <cell r="P503" t="str">
            <v>Darran Dredge</v>
          </cell>
          <cell r="Q503"/>
          <cell r="R503"/>
          <cell r="S503" t="str">
            <v>Mark Pollard</v>
          </cell>
          <cell r="T503" t="str">
            <v>CR (Internal)</v>
          </cell>
          <cell r="U503" t="str">
            <v>CLOSED</v>
          </cell>
          <cell r="V503" t="b">
            <v>0</v>
          </cell>
          <cell r="X503"/>
          <cell r="AD503"/>
          <cell r="AF503"/>
          <cell r="AN503"/>
          <cell r="AR503"/>
          <cell r="AS503"/>
          <cell r="AZ503"/>
          <cell r="BB503"/>
          <cell r="BC503"/>
          <cell r="BE503" t="b">
            <v>0</v>
          </cell>
          <cell r="BM503"/>
          <cell r="BO503" t="str">
            <v>08/02/18 - Julie B - 4489 is closed and re-raised under XRN4591
07/12/17 DC Update from Ian's meeting with BICC - they are not aware of this change.  I have sent a list of all data changes to Steve Concannon and we are to get together to discuss.
0/11/20</v>
          </cell>
          <cell r="BQ503"/>
          <cell r="BS503"/>
          <cell r="BU503"/>
          <cell r="BW503"/>
          <cell r="BX503"/>
          <cell r="BZ503" t="str">
            <v>UKLP IADBI343</v>
          </cell>
          <cell r="CA503" t="str">
            <v>T &amp; SS</v>
          </cell>
          <cell r="CB503"/>
          <cell r="CC503" t="str">
            <v>Project Delivery</v>
          </cell>
          <cell r="CD503" t="str">
            <v>BW</v>
          </cell>
          <cell r="CE503" t="str">
            <v>Other</v>
          </cell>
          <cell r="CF503" t="str">
            <v>31-100days</v>
          </cell>
          <cell r="CG503" t="b">
            <v>0</v>
          </cell>
          <cell r="CH503"/>
          <cell r="CJ503" t="b">
            <v>0</v>
          </cell>
          <cell r="CK503" t="b">
            <v>0</v>
          </cell>
          <cell r="CL503" t="b">
            <v>0</v>
          </cell>
          <cell r="CM503"/>
          <cell r="CO503"/>
          <cell r="CP503"/>
          <cell r="CQ503" t="b">
            <v>0</v>
          </cell>
          <cell r="CR503" t="b">
            <v>0</v>
          </cell>
          <cell r="CS503"/>
          <cell r="CT503"/>
          <cell r="CU503"/>
          <cell r="CV503"/>
          <cell r="CW503"/>
          <cell r="CX503" t="b">
            <v>0</v>
          </cell>
          <cell r="CY503" t="b">
            <v>0</v>
          </cell>
          <cell r="CZ503" t="b">
            <v>0</v>
          </cell>
          <cell r="DA503" t="b">
            <v>0</v>
          </cell>
          <cell r="DB503"/>
          <cell r="DC503"/>
          <cell r="DD503"/>
          <cell r="DE503" t="b">
            <v>0</v>
          </cell>
          <cell r="DF503" t="b">
            <v>0</v>
          </cell>
        </row>
        <row r="504">
          <cell r="A504" t="str">
            <v>4490</v>
          </cell>
          <cell r="B504" t="str">
            <v>NPower Enhanced User Portfolio Report</v>
          </cell>
          <cell r="C504" t="str">
            <v>100. Change Completed</v>
          </cell>
          <cell r="D504">
            <v>43038</v>
          </cell>
          <cell r="E504" t="str">
            <v>CO-RCVD 30/10/2017
PD-CLSD 01/11/17</v>
          </cell>
          <cell r="F504"/>
          <cell r="G504" t="b">
            <v>0</v>
          </cell>
          <cell r="H504"/>
          <cell r="I504">
            <v>42905</v>
          </cell>
          <cell r="L504" t="b">
            <v>0</v>
          </cell>
          <cell r="M504"/>
          <cell r="N504"/>
          <cell r="O504"/>
          <cell r="P504" t="str">
            <v>Dave Turpin</v>
          </cell>
          <cell r="Q504"/>
          <cell r="R504"/>
          <cell r="S504" t="str">
            <v>Dene Williams</v>
          </cell>
          <cell r="T504" t="str">
            <v>CR (Internal)</v>
          </cell>
          <cell r="U504" t="str">
            <v>COMPLETE</v>
          </cell>
          <cell r="V504" t="b">
            <v>0</v>
          </cell>
          <cell r="X504"/>
          <cell r="AD504"/>
          <cell r="AF504"/>
          <cell r="AN504"/>
          <cell r="AR504"/>
          <cell r="AS504"/>
          <cell r="AZ504"/>
          <cell r="BB504"/>
          <cell r="BC504"/>
          <cell r="BE504" t="b">
            <v>0</v>
          </cell>
          <cell r="BI504">
            <v>42947</v>
          </cell>
          <cell r="BM504"/>
          <cell r="BO504" t="str">
            <v>01/11/17 - JB - BICC CONFIRMED DELIVERY OF CR344 31/07/17</v>
          </cell>
          <cell r="BQ504"/>
          <cell r="BS504"/>
          <cell r="BU504"/>
          <cell r="BW504"/>
          <cell r="BX504"/>
          <cell r="BY504">
            <v>0</v>
          </cell>
          <cell r="BZ504" t="str">
            <v>UKLP IADBI344</v>
          </cell>
          <cell r="CA504" t="str">
            <v>R &amp; N</v>
          </cell>
          <cell r="CB504"/>
          <cell r="CC504" t="str">
            <v>Project Delivery</v>
          </cell>
          <cell r="CD504"/>
          <cell r="CE504"/>
          <cell r="CF504"/>
          <cell r="CG504" t="b">
            <v>0</v>
          </cell>
          <cell r="CH504"/>
          <cell r="CJ504" t="b">
            <v>0</v>
          </cell>
          <cell r="CK504" t="b">
            <v>0</v>
          </cell>
          <cell r="CL504" t="b">
            <v>0</v>
          </cell>
          <cell r="CM504"/>
          <cell r="CO504"/>
          <cell r="CP504"/>
          <cell r="CQ504" t="b">
            <v>0</v>
          </cell>
          <cell r="CR504" t="b">
            <v>0</v>
          </cell>
          <cell r="CS504"/>
          <cell r="CT504"/>
          <cell r="CU504"/>
          <cell r="CV504"/>
          <cell r="CW504"/>
          <cell r="CX504" t="b">
            <v>0</v>
          </cell>
          <cell r="CY504" t="b">
            <v>0</v>
          </cell>
          <cell r="CZ504" t="b">
            <v>0</v>
          </cell>
          <cell r="DA504" t="b">
            <v>0</v>
          </cell>
          <cell r="DB504"/>
          <cell r="DC504"/>
          <cell r="DD504"/>
          <cell r="DE504" t="b">
            <v>0</v>
          </cell>
          <cell r="DF504" t="b">
            <v>0</v>
          </cell>
        </row>
        <row r="505">
          <cell r="A505" t="str">
            <v>3477</v>
          </cell>
          <cell r="B505" t="str">
            <v>Missing Key Data Item from iGT’s to Shippers (Plot Number)</v>
          </cell>
          <cell r="C505" t="str">
            <v>11. Change In Delivery</v>
          </cell>
          <cell r="D505">
            <v>43111</v>
          </cell>
          <cell r="E505" t="str">
            <v>CO-RCVD 27/10/17
Moved from CO-RCVD to 11. Change in Delivery 08/11/2017
10. BER/Business Case Awaiting ChMC Approval
11.Change in Delivery</v>
          </cell>
          <cell r="F505"/>
          <cell r="G505" t="b">
            <v>0</v>
          </cell>
          <cell r="H505" t="str">
            <v>COR3477</v>
          </cell>
          <cell r="I505">
            <v>42192</v>
          </cell>
          <cell r="K505">
            <v>43280</v>
          </cell>
          <cell r="L505" t="b">
            <v>0</v>
          </cell>
          <cell r="M505"/>
          <cell r="N505"/>
          <cell r="O505"/>
          <cell r="P505" t="str">
            <v>Lee Chambers</v>
          </cell>
          <cell r="Q505"/>
          <cell r="R505"/>
          <cell r="S505" t="str">
            <v>Christina Francis</v>
          </cell>
          <cell r="T505" t="str">
            <v>CP</v>
          </cell>
          <cell r="U505" t="str">
            <v>LIVE</v>
          </cell>
          <cell r="V505" t="b">
            <v>0</v>
          </cell>
          <cell r="X505"/>
          <cell r="AD505"/>
          <cell r="AF505"/>
          <cell r="AN505"/>
          <cell r="AR505"/>
          <cell r="AS505"/>
          <cell r="AZ505"/>
          <cell r="BB505"/>
          <cell r="BC505"/>
          <cell r="BE505" t="b">
            <v>0</v>
          </cell>
          <cell r="BH505">
            <v>43280</v>
          </cell>
          <cell r="BM505"/>
          <cell r="BO505" t="str">
            <v>11/01/2018 Julie B - BER approved at Jan 2018 ChMC.
27/10/17: CM This is linked to the Pre-nexus project of COR3477 . This CR- CR3477  has been raised to for R2 scope and is linked to Chrsitina Francis</v>
          </cell>
          <cell r="BQ505"/>
          <cell r="BS505"/>
          <cell r="BU505"/>
          <cell r="BW505"/>
          <cell r="BX505"/>
          <cell r="BY505">
            <v>2</v>
          </cell>
          <cell r="BZ505" t="str">
            <v>UKLP IADBI112</v>
          </cell>
          <cell r="CA505" t="str">
            <v>R &amp; N</v>
          </cell>
          <cell r="CB505"/>
          <cell r="CC505" t="str">
            <v>Project Delivery</v>
          </cell>
          <cell r="CD505" t="str">
            <v>BW</v>
          </cell>
          <cell r="CE505" t="str">
            <v>SPA</v>
          </cell>
          <cell r="CF505" t="str">
            <v>31-100days</v>
          </cell>
          <cell r="CG505" t="b">
            <v>0</v>
          </cell>
          <cell r="CH505"/>
          <cell r="CJ505" t="b">
            <v>0</v>
          </cell>
          <cell r="CK505" t="b">
            <v>0</v>
          </cell>
          <cell r="CL505" t="b">
            <v>0</v>
          </cell>
          <cell r="CM505"/>
          <cell r="CO505"/>
          <cell r="CP505"/>
          <cell r="CQ505" t="b">
            <v>0</v>
          </cell>
          <cell r="CR505" t="b">
            <v>0</v>
          </cell>
          <cell r="CS505" t="str">
            <v>Customer</v>
          </cell>
          <cell r="CT505"/>
          <cell r="CU505"/>
          <cell r="CV505"/>
          <cell r="CW505"/>
          <cell r="CX505" t="b">
            <v>0</v>
          </cell>
          <cell r="CY505" t="b">
            <v>0</v>
          </cell>
          <cell r="CZ505" t="b">
            <v>0</v>
          </cell>
          <cell r="DA505" t="b">
            <v>0</v>
          </cell>
          <cell r="DB505"/>
          <cell r="DC505"/>
          <cell r="DD505"/>
          <cell r="DE505" t="b">
            <v>0</v>
          </cell>
          <cell r="DF505" t="b">
            <v>0</v>
          </cell>
          <cell r="DG505">
            <v>43019</v>
          </cell>
          <cell r="DH505">
            <v>43018</v>
          </cell>
          <cell r="DJ505">
            <v>43110</v>
          </cell>
        </row>
        <row r="506">
          <cell r="A506" t="str">
            <v>4505</v>
          </cell>
          <cell r="B506" t="str">
            <v>Auto-populate Invoice File Generation Table</v>
          </cell>
          <cell r="C506" t="str">
            <v>99. Change Cancelled</v>
          </cell>
          <cell r="D506">
            <v>43112</v>
          </cell>
          <cell r="E506" t="str">
            <v>CO-RCVD 25/10/2017
Moved from CO-RCVD to 3.2 ASR Awaiting Customer Approval
99. Change Cancelled</v>
          </cell>
          <cell r="F506" t="str">
            <v>art of the design for generating billing files for Shippers, requires SAP table: ZBT_FILE_GENNO to be populated with the Shipper Short Code and Invoice File Type. Currently there is no way for the business teams to directly populate this table, it require</v>
          </cell>
          <cell r="G506" t="b">
            <v>0</v>
          </cell>
          <cell r="H506"/>
          <cell r="I506">
            <v>43033</v>
          </cell>
          <cell r="K506">
            <v>36558</v>
          </cell>
          <cell r="L506" t="b">
            <v>0</v>
          </cell>
          <cell r="M506"/>
          <cell r="N506"/>
          <cell r="O506"/>
          <cell r="P506" t="str">
            <v>Dale Marks/Emma Smith</v>
          </cell>
          <cell r="Q506" t="str">
            <v>ICAF 25/10/17</v>
          </cell>
          <cell r="R506" t="str">
            <v>Lee Foster</v>
          </cell>
          <cell r="S506" t="str">
            <v>Padmini Duvvuri</v>
          </cell>
          <cell r="T506" t="str">
            <v>CR (Internal)</v>
          </cell>
          <cell r="U506" t="str">
            <v>CLOSED</v>
          </cell>
          <cell r="V506" t="b">
            <v>0</v>
          </cell>
          <cell r="W506">
            <v>43112</v>
          </cell>
          <cell r="X506"/>
          <cell r="AD506"/>
          <cell r="AF506"/>
          <cell r="AN506"/>
          <cell r="AR506"/>
          <cell r="AS506"/>
          <cell r="AZ506"/>
          <cell r="BB506"/>
          <cell r="BC506"/>
          <cell r="BE506" t="b">
            <v>0</v>
          </cell>
          <cell r="BH506">
            <v>43039</v>
          </cell>
          <cell r="BM506"/>
          <cell r="BO506" t="str">
            <v>12/01/2018 DC Confirmation from Mike Orsler to say this change should be cancelled.
12/01/2018 AC Awaiting business approval 
03/01/2018 DC Chase Emma again for approval on this change
08/12/17 DC Update from todays ME Schedule - waiting HLE approval from</v>
          </cell>
          <cell r="BQ506"/>
          <cell r="BS506"/>
          <cell r="BU506"/>
          <cell r="BW506"/>
          <cell r="BX506"/>
          <cell r="BY506">
            <v>50</v>
          </cell>
          <cell r="BZ506"/>
          <cell r="CA506" t="str">
            <v>R &amp; N</v>
          </cell>
          <cell r="CB506" t="str">
            <v>XO3578</v>
          </cell>
          <cell r="CC506" t="str">
            <v>ME</v>
          </cell>
          <cell r="CD506" t="str">
            <v>ISU</v>
          </cell>
          <cell r="CE506" t="str">
            <v>Invoicing</v>
          </cell>
          <cell r="CF506" t="str">
            <v>0-30days</v>
          </cell>
          <cell r="CG506" t="b">
            <v>0</v>
          </cell>
          <cell r="CH506"/>
          <cell r="CJ506" t="b">
            <v>0</v>
          </cell>
          <cell r="CK506" t="b">
            <v>0</v>
          </cell>
          <cell r="CL506" t="b">
            <v>0</v>
          </cell>
          <cell r="CM506"/>
          <cell r="CO506"/>
          <cell r="CP506"/>
          <cell r="CQ506" t="b">
            <v>0</v>
          </cell>
          <cell r="CR506" t="b">
            <v>0</v>
          </cell>
          <cell r="CS506"/>
          <cell r="CT506"/>
          <cell r="CU506"/>
          <cell r="CV506"/>
          <cell r="CW506"/>
          <cell r="CX506" t="b">
            <v>0</v>
          </cell>
          <cell r="CY506" t="b">
            <v>0</v>
          </cell>
          <cell r="CZ506" t="b">
            <v>0</v>
          </cell>
          <cell r="DA506" t="b">
            <v>0</v>
          </cell>
          <cell r="DB506"/>
          <cell r="DC506"/>
          <cell r="DD506"/>
          <cell r="DE506" t="b">
            <v>0</v>
          </cell>
          <cell r="DF506" t="b">
            <v>0</v>
          </cell>
        </row>
        <row r="507">
          <cell r="A507" t="str">
            <v>3732</v>
          </cell>
          <cell r="B507" t="str">
            <v>Capability to replace a sequence of readings</v>
          </cell>
          <cell r="C507" t="str">
            <v>99. Change Cancelled</v>
          </cell>
          <cell r="D507">
            <v>43074</v>
          </cell>
          <cell r="E507" t="str">
            <v>CO-RCVD - 25/10/17
Moved from CO-RCVD to 98. Xoserve propose change not required  09/11/2017
05/12/17 moved to 
97.Xoserve require ChMC sponsorship
2.1 Start-up approach
99. Change Cancelled</v>
          </cell>
          <cell r="F507" t="str">
            <v>The following is a design gap but all have been agreed to be delayed and implemented in a future system release:
-       Ability to replace a sequence of readings for retro updates (missing requirement)
A user can replace a sequence of readings but only</v>
          </cell>
          <cell r="G507" t="b">
            <v>0</v>
          </cell>
          <cell r="H507"/>
          <cell r="I507">
            <v>42172</v>
          </cell>
          <cell r="K507">
            <v>43405</v>
          </cell>
          <cell r="L507" t="b">
            <v>0</v>
          </cell>
          <cell r="M507"/>
          <cell r="N507"/>
          <cell r="O507"/>
          <cell r="P507" t="str">
            <v>Emma Smith</v>
          </cell>
          <cell r="Q507"/>
          <cell r="R507"/>
          <cell r="S507" t="str">
            <v>Lee Chambers</v>
          </cell>
          <cell r="T507" t="str">
            <v>CR (Internal)</v>
          </cell>
          <cell r="U507" t="str">
            <v>CLOSED</v>
          </cell>
          <cell r="V507" t="b">
            <v>0</v>
          </cell>
          <cell r="W507">
            <v>43194</v>
          </cell>
          <cell r="X507"/>
          <cell r="AD507"/>
          <cell r="AF507"/>
          <cell r="AN507"/>
          <cell r="AR507"/>
          <cell r="AS507"/>
          <cell r="AZ507"/>
          <cell r="BB507"/>
          <cell r="BC507"/>
          <cell r="BE507" t="b">
            <v>0</v>
          </cell>
          <cell r="BH507">
            <v>43279</v>
          </cell>
          <cell r="BM507"/>
          <cell r="BO507" t="str">
            <v>04/04/2018 DC This change was approved to close at ChMC in March.  It stated a number of 4282 which was previously closed as a duplication.
19/12/2017 AC- Padmini Duvvuri is the senior project manager and Tom Lineham is the Project Manager 
05/12/17 - Ju</v>
          </cell>
          <cell r="BQ507"/>
          <cell r="BS507"/>
          <cell r="BU507"/>
          <cell r="BW507"/>
          <cell r="BX507"/>
          <cell r="BY507">
            <v>4</v>
          </cell>
          <cell r="BZ507" t="str">
            <v>UKLP IADBI109</v>
          </cell>
          <cell r="CA507" t="str">
            <v>R &amp; N</v>
          </cell>
          <cell r="CB507"/>
          <cell r="CC507" t="str">
            <v>Project Delivery</v>
          </cell>
          <cell r="CD507" t="str">
            <v>ISU</v>
          </cell>
          <cell r="CE507" t="str">
            <v>Other</v>
          </cell>
          <cell r="CF507" t="str">
            <v>100+days</v>
          </cell>
          <cell r="CG507" t="b">
            <v>0</v>
          </cell>
          <cell r="CH507"/>
          <cell r="CJ507" t="b">
            <v>0</v>
          </cell>
          <cell r="CK507" t="b">
            <v>0</v>
          </cell>
          <cell r="CL507" t="b">
            <v>0</v>
          </cell>
          <cell r="CM507"/>
          <cell r="CO507"/>
          <cell r="CP507"/>
          <cell r="CQ507" t="b">
            <v>0</v>
          </cell>
          <cell r="CR507" t="b">
            <v>1</v>
          </cell>
          <cell r="CS507" t="str">
            <v>customer</v>
          </cell>
          <cell r="CT507"/>
          <cell r="CU507"/>
          <cell r="CV507" t="str">
            <v>ChMC endorsed Change Proposal</v>
          </cell>
          <cell r="CW507" t="str">
            <v>One Market Group</v>
          </cell>
          <cell r="CX507" t="b">
            <v>1</v>
          </cell>
          <cell r="CY507" t="b">
            <v>0</v>
          </cell>
          <cell r="CZ507" t="b">
            <v>0</v>
          </cell>
          <cell r="DA507" t="b">
            <v>0</v>
          </cell>
          <cell r="DB507" t="str">
            <v>Service Area 5: Metered Volume and Metered Quantity</v>
          </cell>
          <cell r="DC507" t="str">
            <v>Two to Five</v>
          </cell>
          <cell r="DD507" t="str">
            <v>Medium</v>
          </cell>
          <cell r="DE507" t="b">
            <v>0</v>
          </cell>
          <cell r="DF507" t="b">
            <v>0</v>
          </cell>
        </row>
        <row r="508">
          <cell r="A508" t="str">
            <v>4507</v>
          </cell>
          <cell r="B508" t="str">
            <v>Amend the compensation rate for Charge Type 810 for Northern  Gas  Networks</v>
          </cell>
          <cell r="C508" t="str">
            <v>100. Change Completed</v>
          </cell>
          <cell r="D508">
            <v>43072</v>
          </cell>
          <cell r="E508" t="str">
            <v>CO-RCVD 25/10/2017
3.2 Awaiting ASR Approval - 07/11/2017
10/11/2017 - 11.  Change in Delivery
100. Change Completed</v>
          </cell>
          <cell r="F508" t="str">
            <v>Part of the design for generating billing files for Shippers, requires SAP table: ZBT_FILE_GENNO to be populated with the Shipper Short Code and Invoice File Type. Currently there is no way for the business teams to directly populate this table, it requir</v>
          </cell>
          <cell r="G508" t="b">
            <v>0</v>
          </cell>
          <cell r="H508"/>
          <cell r="I508">
            <v>43033</v>
          </cell>
          <cell r="K508">
            <v>43070</v>
          </cell>
          <cell r="L508" t="b">
            <v>0</v>
          </cell>
          <cell r="M508"/>
          <cell r="N508"/>
          <cell r="O508"/>
          <cell r="P508" t="str">
            <v>Mike Osler</v>
          </cell>
          <cell r="Q508" t="str">
            <v>ICAF 25/10/2017</v>
          </cell>
          <cell r="R508"/>
          <cell r="S508" t="str">
            <v>Donna Johnson</v>
          </cell>
          <cell r="T508" t="str">
            <v>CR (ASR)</v>
          </cell>
          <cell r="U508" t="str">
            <v>COMPLETE</v>
          </cell>
          <cell r="V508" t="b">
            <v>0</v>
          </cell>
          <cell r="X508"/>
          <cell r="AD508"/>
          <cell r="AF508"/>
          <cell r="AN508"/>
          <cell r="AR508"/>
          <cell r="AS508"/>
          <cell r="AZ508"/>
          <cell r="BB508"/>
          <cell r="BC508"/>
          <cell r="BE508" t="b">
            <v>0</v>
          </cell>
          <cell r="BH508">
            <v>43070</v>
          </cell>
          <cell r="BI508">
            <v>43064</v>
          </cell>
          <cell r="BM508"/>
          <cell r="BO508" t="str">
            <v xml:space="preserve">22/12/2017 Dc waiting for a transfer of funds form to be raised by Karen Goodwin.  This change is completed and can be closed.
08/12/17 DC I have sent an email to Matt/Emma smith asking for confirmation that they are happy to close the change as work has </v>
          </cell>
          <cell r="BQ508"/>
          <cell r="BS508"/>
          <cell r="BU508"/>
          <cell r="BW508"/>
          <cell r="BX508"/>
          <cell r="BY508">
            <v>50</v>
          </cell>
          <cell r="BZ508"/>
          <cell r="CA508" t="str">
            <v>R &amp; N</v>
          </cell>
          <cell r="CB508" t="str">
            <v>XO3581</v>
          </cell>
          <cell r="CC508" t="str">
            <v>ME</v>
          </cell>
          <cell r="CD508" t="str">
            <v>ISU</v>
          </cell>
          <cell r="CE508" t="str">
            <v>Invoicing</v>
          </cell>
          <cell r="CF508" t="str">
            <v>0-30days</v>
          </cell>
          <cell r="CG508" t="b">
            <v>0</v>
          </cell>
          <cell r="CH508"/>
          <cell r="CJ508" t="b">
            <v>0</v>
          </cell>
          <cell r="CK508" t="b">
            <v>0</v>
          </cell>
          <cell r="CL508" t="b">
            <v>0</v>
          </cell>
          <cell r="CM508" t="str">
            <v>3014.00</v>
          </cell>
          <cell r="CO508"/>
          <cell r="CP508"/>
          <cell r="CQ508" t="b">
            <v>0</v>
          </cell>
          <cell r="CR508" t="b">
            <v>0</v>
          </cell>
          <cell r="CS508" t="str">
            <v>Customer and Consumer</v>
          </cell>
          <cell r="CT508"/>
          <cell r="CU508"/>
          <cell r="CV508" t="str">
            <v>Additional or 3rd Party Service Request</v>
          </cell>
          <cell r="CW508" t="str">
            <v>One Market Participant</v>
          </cell>
          <cell r="CX508" t="b">
            <v>0</v>
          </cell>
          <cell r="CY508" t="b">
            <v>0</v>
          </cell>
          <cell r="CZ508" t="b">
            <v>0</v>
          </cell>
          <cell r="DA508" t="b">
            <v>0</v>
          </cell>
          <cell r="DB508" t="str">
            <v>Service Area 22: Specific Services</v>
          </cell>
          <cell r="DC508" t="str">
            <v>One</v>
          </cell>
          <cell r="DD508" t="str">
            <v>Medium</v>
          </cell>
          <cell r="DE508" t="b">
            <v>0</v>
          </cell>
          <cell r="DF508" t="b">
            <v>0</v>
          </cell>
        </row>
        <row r="509">
          <cell r="A509" t="str">
            <v>4506</v>
          </cell>
          <cell r="B509" t="str">
            <v>Extension of Wipro Resource Supporting UKLP UAT</v>
          </cell>
          <cell r="C509" t="str">
            <v>100. Change Completed</v>
          </cell>
          <cell r="D509">
            <v>43061</v>
          </cell>
          <cell r="E509" t="str">
            <v>CO-RCVD 25/10/2017
Moved from CO-RCVD to 11. Change in Delivery 09/11/2017</v>
          </cell>
          <cell r="F509" t="str">
            <v>Additional resource from Wipro has been sourced to carry out UAT and Regression testing during Post Implementation and post go-live phases of the UK Link Programme. The current end date for the team is 3rd November 2017; this has been managed through UK L</v>
          </cell>
          <cell r="G509" t="b">
            <v>0</v>
          </cell>
          <cell r="H509"/>
          <cell r="I509">
            <v>43033</v>
          </cell>
          <cell r="K509">
            <v>43045</v>
          </cell>
          <cell r="L509" t="b">
            <v>0</v>
          </cell>
          <cell r="M509"/>
          <cell r="N509"/>
          <cell r="O509"/>
          <cell r="P509" t="str">
            <v>Andy Earnshaw/Sat Kalsi</v>
          </cell>
          <cell r="Q509" t="str">
            <v>ICAF 25/10/2017</v>
          </cell>
          <cell r="R509"/>
          <cell r="S509" t="str">
            <v>Alex Stuart</v>
          </cell>
          <cell r="T509" t="str">
            <v>CR (Internal)</v>
          </cell>
          <cell r="U509" t="str">
            <v>COMPLETE</v>
          </cell>
          <cell r="V509" t="b">
            <v>0</v>
          </cell>
          <cell r="X509"/>
          <cell r="AD509"/>
          <cell r="AF509"/>
          <cell r="AN509"/>
          <cell r="AR509"/>
          <cell r="AS509"/>
          <cell r="AZ509"/>
          <cell r="BB509"/>
          <cell r="BC509"/>
          <cell r="BE509" t="b">
            <v>0</v>
          </cell>
          <cell r="BH509">
            <v>36558</v>
          </cell>
          <cell r="BI509">
            <v>43056</v>
          </cell>
          <cell r="BM509"/>
          <cell r="BO509" t="str">
            <v>25/10/17: DC approved at ICAF today AS to discuss with commercial team
20/10/17: CM approved for next weeks ICAF meeting - Andy earnshaw is an M2 to approve it. Sat Kalsi will represent the CR
22/11/2017 Change Closed AC</v>
          </cell>
          <cell r="BQ509"/>
          <cell r="BS509"/>
          <cell r="BU509"/>
          <cell r="BW509"/>
          <cell r="BX509"/>
          <cell r="BY509">
            <v>99</v>
          </cell>
          <cell r="BZ509"/>
          <cell r="CA509" t="str">
            <v>R &amp; N</v>
          </cell>
          <cell r="CB509"/>
          <cell r="CC509" t="str">
            <v>Non PM delivery (Commercial Team)</v>
          </cell>
          <cell r="CD509" t="str">
            <v>Other</v>
          </cell>
          <cell r="CE509" t="str">
            <v>Other</v>
          </cell>
          <cell r="CF509" t="str">
            <v>31-100days</v>
          </cell>
          <cell r="CG509" t="b">
            <v>0</v>
          </cell>
          <cell r="CH509"/>
          <cell r="CJ509" t="b">
            <v>0</v>
          </cell>
          <cell r="CK509" t="b">
            <v>0</v>
          </cell>
          <cell r="CL509" t="b">
            <v>0</v>
          </cell>
          <cell r="CM509"/>
          <cell r="CO509"/>
          <cell r="CP509"/>
          <cell r="CQ509" t="b">
            <v>0</v>
          </cell>
          <cell r="CR509" t="b">
            <v>0</v>
          </cell>
          <cell r="CS509" t="str">
            <v>No</v>
          </cell>
          <cell r="CT509"/>
          <cell r="CU509"/>
          <cell r="CV509"/>
          <cell r="CW509"/>
          <cell r="CX509" t="b">
            <v>0</v>
          </cell>
          <cell r="CY509" t="b">
            <v>0</v>
          </cell>
          <cell r="CZ509" t="b">
            <v>0</v>
          </cell>
          <cell r="DA509" t="b">
            <v>0</v>
          </cell>
          <cell r="DB509"/>
          <cell r="DC509"/>
          <cell r="DD509"/>
          <cell r="DE509" t="b">
            <v>0</v>
          </cell>
          <cell r="DF509" t="b">
            <v>0</v>
          </cell>
        </row>
        <row r="510">
          <cell r="A510" t="str">
            <v>4523</v>
          </cell>
          <cell r="B510" t="str">
            <v>RDP data flows to DCC must Include Elected Supplier for Unregistered IGT Supply Points</v>
          </cell>
          <cell r="C510" t="str">
            <v>100. Change Completed</v>
          </cell>
          <cell r="D510">
            <v>43039</v>
          </cell>
          <cell r="E510" t="str">
            <v>CO-RVCD 31/10/2017
Moved from CO-RCVD to 11. Change in Delivery 09/11/2017
100. Change Complete</v>
          </cell>
          <cell r="F510" t="str">
            <v xml:space="preserve">Request for ROM Cost estimate by the System Integrator (Wipro) for including Elected Shipper / Supplier data in XDO files
Xoserve perform the role of gas Registration Service Provider (RDP) within the Smart Energy Code on behalf of GTs and IGTs. In order </v>
          </cell>
          <cell r="G510" t="b">
            <v>0</v>
          </cell>
          <cell r="H510" t="str">
            <v>CP4524</v>
          </cell>
          <cell r="I510">
            <v>43039</v>
          </cell>
          <cell r="L510" t="b">
            <v>0</v>
          </cell>
          <cell r="M510"/>
          <cell r="N510"/>
          <cell r="O510"/>
          <cell r="P510" t="str">
            <v>Murray Thomson</v>
          </cell>
          <cell r="Q510" t="str">
            <v>ICAF 1/11/2017</v>
          </cell>
          <cell r="R510"/>
          <cell r="S510" t="str">
            <v>Dene Williams</v>
          </cell>
          <cell r="T510" t="str">
            <v>CR (Internal)</v>
          </cell>
          <cell r="U510" t="str">
            <v>COMPLETE</v>
          </cell>
          <cell r="V510" t="b">
            <v>0</v>
          </cell>
          <cell r="X510"/>
          <cell r="AD510"/>
          <cell r="AF510"/>
          <cell r="AN510"/>
          <cell r="AR510"/>
          <cell r="AS510"/>
          <cell r="AZ510"/>
          <cell r="BB510"/>
          <cell r="BC510"/>
          <cell r="BE510" t="b">
            <v>0</v>
          </cell>
          <cell r="BH510">
            <v>43011</v>
          </cell>
          <cell r="BM510"/>
          <cell r="BO510" t="str">
            <v>09/11/2017 DC MT has confirmed that the work has been completed, this change can now be closed.
06/11/2017 DC update from KG, Rom Response submitted today.  
1/11/2017 DC This change has been assinged to R &amp; N and ME are to do the work.  Clearquest ticket</v>
          </cell>
          <cell r="BQ510"/>
          <cell r="BS510"/>
          <cell r="BU510"/>
          <cell r="BW510"/>
          <cell r="BX510"/>
          <cell r="BY510">
            <v>50</v>
          </cell>
          <cell r="BZ510"/>
          <cell r="CA510" t="str">
            <v>R &amp; N</v>
          </cell>
          <cell r="CB510" t="str">
            <v>XOS3589</v>
          </cell>
          <cell r="CC510" t="str">
            <v>ME</v>
          </cell>
          <cell r="CD510"/>
          <cell r="CE510"/>
          <cell r="CF510"/>
          <cell r="CG510" t="b">
            <v>0</v>
          </cell>
          <cell r="CH510"/>
          <cell r="CJ510" t="b">
            <v>0</v>
          </cell>
          <cell r="CK510" t="b">
            <v>0</v>
          </cell>
          <cell r="CL510" t="b">
            <v>0</v>
          </cell>
          <cell r="CM510"/>
          <cell r="CO510"/>
          <cell r="CP510"/>
          <cell r="CQ510" t="b">
            <v>0</v>
          </cell>
          <cell r="CR510" t="b">
            <v>0</v>
          </cell>
          <cell r="CS510"/>
          <cell r="CT510"/>
          <cell r="CU510"/>
          <cell r="CV510"/>
          <cell r="CW510"/>
          <cell r="CX510" t="b">
            <v>0</v>
          </cell>
          <cell r="CY510" t="b">
            <v>0</v>
          </cell>
          <cell r="CZ510" t="b">
            <v>0</v>
          </cell>
          <cell r="DA510" t="b">
            <v>0</v>
          </cell>
          <cell r="DB510"/>
          <cell r="DC510"/>
          <cell r="DD510"/>
          <cell r="DE510" t="b">
            <v>0</v>
          </cell>
          <cell r="DF510" t="b">
            <v>0</v>
          </cell>
        </row>
        <row r="511">
          <cell r="A511" t="str">
            <v>4284</v>
          </cell>
          <cell r="B511" t="str">
            <v>PAF Indicator field inclusion on VAD and ACR files</v>
          </cell>
          <cell r="C511" t="str">
            <v>99. Change Cancelled</v>
          </cell>
          <cell r="D511">
            <v>43034</v>
          </cell>
          <cell r="E511" t="str">
            <v>CO-RCVD 26/10/17
Moved from CO-RCVD to 11. Change inb Delivery  09/11/2017
99. Change Cancelled</v>
          </cell>
          <cell r="F511"/>
          <cell r="G511" t="b">
            <v>0</v>
          </cell>
          <cell r="H511"/>
          <cell r="I511">
            <v>42213</v>
          </cell>
          <cell r="K511">
            <v>43221</v>
          </cell>
          <cell r="L511" t="b">
            <v>0</v>
          </cell>
          <cell r="M511"/>
          <cell r="N511"/>
          <cell r="O511"/>
          <cell r="P511"/>
          <cell r="Q511"/>
          <cell r="R511"/>
          <cell r="S511" t="str">
            <v>Christina Francis</v>
          </cell>
          <cell r="T511" t="str">
            <v>CR (Internal)</v>
          </cell>
          <cell r="U511" t="str">
            <v>CLOSED</v>
          </cell>
          <cell r="V511" t="b">
            <v>0</v>
          </cell>
          <cell r="W511">
            <v>43066</v>
          </cell>
          <cell r="X511"/>
          <cell r="AD511"/>
          <cell r="AF511"/>
          <cell r="AN511"/>
          <cell r="AR511"/>
          <cell r="AS511"/>
          <cell r="AZ511"/>
          <cell r="BB511"/>
          <cell r="BC511"/>
          <cell r="BE511" t="b">
            <v>0</v>
          </cell>
          <cell r="BH511">
            <v>43280</v>
          </cell>
          <cell r="BM511"/>
          <cell r="BO511" t="str">
            <v>27/11/2017 DC update from Emma Smith - The CR’s were also approved to be de-scoped and therefore can be closed:
UKLP122 PAF Indicator field inclusion on VAD and ACR files. 99. Change Cancelled.</v>
          </cell>
          <cell r="BQ511"/>
          <cell r="BS511"/>
          <cell r="BU511"/>
          <cell r="BW511"/>
          <cell r="BX511"/>
          <cell r="BY511">
            <v>2</v>
          </cell>
          <cell r="BZ511" t="str">
            <v>UKLP IADBI122</v>
          </cell>
          <cell r="CA511" t="str">
            <v>R &amp; N</v>
          </cell>
          <cell r="CB511"/>
          <cell r="CC511" t="str">
            <v>Project Delivery</v>
          </cell>
          <cell r="CD511" t="str">
            <v>CMS</v>
          </cell>
          <cell r="CE511" t="str">
            <v>Other</v>
          </cell>
          <cell r="CF511" t="str">
            <v>31-100days</v>
          </cell>
          <cell r="CG511" t="b">
            <v>0</v>
          </cell>
          <cell r="CH511"/>
          <cell r="CJ511" t="b">
            <v>0</v>
          </cell>
          <cell r="CK511" t="b">
            <v>0</v>
          </cell>
          <cell r="CL511" t="b">
            <v>0</v>
          </cell>
          <cell r="CM511"/>
          <cell r="CO511"/>
          <cell r="CP511"/>
          <cell r="CQ511" t="b">
            <v>0</v>
          </cell>
          <cell r="CR511" t="b">
            <v>0</v>
          </cell>
          <cell r="CS511"/>
          <cell r="CT511"/>
          <cell r="CU511"/>
          <cell r="CV511"/>
          <cell r="CW511"/>
          <cell r="CX511" t="b">
            <v>0</v>
          </cell>
          <cell r="CY511" t="b">
            <v>0</v>
          </cell>
          <cell r="CZ511" t="b">
            <v>0</v>
          </cell>
          <cell r="DA511" t="b">
            <v>0</v>
          </cell>
          <cell r="DB511"/>
          <cell r="DC511"/>
          <cell r="DD511"/>
          <cell r="DE511" t="b">
            <v>0</v>
          </cell>
          <cell r="DF511" t="b">
            <v>0</v>
          </cell>
        </row>
        <row r="512">
          <cell r="A512" t="str">
            <v>3868</v>
          </cell>
          <cell r="B512" t="str">
            <v>Notification of Twin streams that have calculated an AQ or W/C ( T04, S91 &amp; T50</v>
          </cell>
          <cell r="C512" t="str">
            <v>99. Change Cancelled</v>
          </cell>
          <cell r="D512">
            <v>43122</v>
          </cell>
          <cell r="E512" t="str">
            <v>CO-RCVD 30/10/2017
Moved from CO-RCVD to 98. Xoserve propose change not required  09/11/2017
99. Change Cancelled</v>
          </cell>
          <cell r="F512"/>
          <cell r="G512" t="b">
            <v>0</v>
          </cell>
          <cell r="H512"/>
          <cell r="I512">
            <v>42265</v>
          </cell>
          <cell r="K512">
            <v>43101</v>
          </cell>
          <cell r="L512" t="b">
            <v>0</v>
          </cell>
          <cell r="M512"/>
          <cell r="N512"/>
          <cell r="O512"/>
          <cell r="P512" t="str">
            <v>Susan Prosser</v>
          </cell>
          <cell r="Q512"/>
          <cell r="R512"/>
          <cell r="S512" t="str">
            <v>Padmini Duvvuri</v>
          </cell>
          <cell r="T512" t="str">
            <v>CR (Internal)</v>
          </cell>
          <cell r="U512" t="str">
            <v>CLOSED</v>
          </cell>
          <cell r="V512" t="b">
            <v>0</v>
          </cell>
          <cell r="X512"/>
          <cell r="AD512"/>
          <cell r="AF512"/>
          <cell r="AN512"/>
          <cell r="AR512"/>
          <cell r="AS512"/>
          <cell r="AZ512"/>
          <cell r="BB512"/>
          <cell r="BC512"/>
          <cell r="BE512" t="b">
            <v>0</v>
          </cell>
          <cell r="BM512"/>
          <cell r="BO512" t="str">
            <v>22/01/18 - Julie B - DSG confirmed change can be cancelled 22/01/18
19/12/2017 AC- Padmini Duvvuri is the senior project manager and Tom Lineham is the Project Manager 
01/12/2017 DC Update from JB - Business have confirmed that this change is not longe</v>
          </cell>
          <cell r="BQ512"/>
          <cell r="BS512"/>
          <cell r="BU512"/>
          <cell r="BW512"/>
          <cell r="BX512"/>
          <cell r="BY512">
            <v>99</v>
          </cell>
          <cell r="BZ512" t="str">
            <v>UKLP IADBI136</v>
          </cell>
          <cell r="CA512" t="str">
            <v>R &amp; N</v>
          </cell>
          <cell r="CB512"/>
          <cell r="CC512" t="str">
            <v>Project Delivery</v>
          </cell>
          <cell r="CD512" t="str">
            <v>ISU</v>
          </cell>
          <cell r="CE512" t="str">
            <v>RGMA</v>
          </cell>
          <cell r="CF512" t="str">
            <v>31-100days</v>
          </cell>
          <cell r="CG512" t="b">
            <v>0</v>
          </cell>
          <cell r="CH512"/>
          <cell r="CJ512" t="b">
            <v>0</v>
          </cell>
          <cell r="CK512" t="b">
            <v>0</v>
          </cell>
          <cell r="CL512" t="b">
            <v>0</v>
          </cell>
          <cell r="CM512"/>
          <cell r="CO512"/>
          <cell r="CP512"/>
          <cell r="CQ512" t="b">
            <v>0</v>
          </cell>
          <cell r="CR512" t="b">
            <v>0</v>
          </cell>
          <cell r="CS512"/>
          <cell r="CT512"/>
          <cell r="CU512"/>
          <cell r="CV512"/>
          <cell r="CW512"/>
          <cell r="CX512" t="b">
            <v>0</v>
          </cell>
          <cell r="CY512" t="b">
            <v>0</v>
          </cell>
          <cell r="CZ512" t="b">
            <v>0</v>
          </cell>
          <cell r="DA512" t="b">
            <v>0</v>
          </cell>
          <cell r="DB512"/>
          <cell r="DC512"/>
          <cell r="DD512"/>
          <cell r="DE512" t="b">
            <v>0</v>
          </cell>
          <cell r="DF512" t="b">
            <v>0</v>
          </cell>
        </row>
        <row r="513">
          <cell r="A513" t="str">
            <v>3869</v>
          </cell>
          <cell r="B513" t="str">
            <v>CUN being issued downstream</v>
          </cell>
          <cell r="C513" t="str">
            <v>99. Change Cancelled</v>
          </cell>
          <cell r="D513">
            <v>43122</v>
          </cell>
          <cell r="E513" t="str">
            <v>CO-RCVD 30/10/2017
Moved from CO-RCVD to 98. Xoserve propose Change not Required 09/11/2017
99. Change Cancelled</v>
          </cell>
          <cell r="F513"/>
          <cell r="G513" t="b">
            <v>0</v>
          </cell>
          <cell r="H513"/>
          <cell r="I513">
            <v>42265</v>
          </cell>
          <cell r="K513">
            <v>36558</v>
          </cell>
          <cell r="L513" t="b">
            <v>0</v>
          </cell>
          <cell r="M513"/>
          <cell r="N513"/>
          <cell r="O513"/>
          <cell r="P513" t="str">
            <v>Susan Prosser</v>
          </cell>
          <cell r="Q513"/>
          <cell r="R513"/>
          <cell r="S513" t="str">
            <v>Padmini Duvvuri</v>
          </cell>
          <cell r="T513" t="str">
            <v>CR (Internal)</v>
          </cell>
          <cell r="U513" t="str">
            <v>CLOSED</v>
          </cell>
          <cell r="V513" t="b">
            <v>0</v>
          </cell>
          <cell r="X513"/>
          <cell r="AD513"/>
          <cell r="AF513"/>
          <cell r="AN513"/>
          <cell r="AR513"/>
          <cell r="AS513"/>
          <cell r="AZ513"/>
          <cell r="BB513"/>
          <cell r="BC513"/>
          <cell r="BE513" t="b">
            <v>0</v>
          </cell>
          <cell r="BM513"/>
          <cell r="BO513" t="str">
            <v>22/01/18 - Julie B - DSG confirmed change can be cancelled 22/01/18
19/12/2017 AC- Padmini Duvvuri is the senior project manager and Tom Lineham is the Project Manager 
01/12/2017 DC Update from JB - Business have confirmed that this change is not longe</v>
          </cell>
          <cell r="BQ513"/>
          <cell r="BS513"/>
          <cell r="BU513"/>
          <cell r="BW513"/>
          <cell r="BX513"/>
          <cell r="BY513">
            <v>99</v>
          </cell>
          <cell r="BZ513" t="str">
            <v>UKLP IADBI137</v>
          </cell>
          <cell r="CA513" t="str">
            <v>R &amp; N</v>
          </cell>
          <cell r="CB513"/>
          <cell r="CC513" t="str">
            <v>Project Delivery</v>
          </cell>
          <cell r="CD513" t="str">
            <v>ISU</v>
          </cell>
          <cell r="CE513" t="str">
            <v>Other</v>
          </cell>
          <cell r="CF513" t="str">
            <v>31-100days</v>
          </cell>
          <cell r="CG513" t="b">
            <v>0</v>
          </cell>
          <cell r="CH513"/>
          <cell r="CJ513" t="b">
            <v>0</v>
          </cell>
          <cell r="CK513" t="b">
            <v>0</v>
          </cell>
          <cell r="CL513" t="b">
            <v>0</v>
          </cell>
          <cell r="CM513"/>
          <cell r="CO513"/>
          <cell r="CP513"/>
          <cell r="CQ513" t="b">
            <v>0</v>
          </cell>
          <cell r="CR513" t="b">
            <v>0</v>
          </cell>
          <cell r="CS513"/>
          <cell r="CT513"/>
          <cell r="CU513"/>
          <cell r="CV513"/>
          <cell r="CW513"/>
          <cell r="CX513" t="b">
            <v>0</v>
          </cell>
          <cell r="CY513" t="b">
            <v>0</v>
          </cell>
          <cell r="CZ513" t="b">
            <v>0</v>
          </cell>
          <cell r="DA513" t="b">
            <v>0</v>
          </cell>
          <cell r="DB513"/>
          <cell r="DC513"/>
          <cell r="DD513"/>
          <cell r="DE513" t="b">
            <v>0</v>
          </cell>
          <cell r="DF513" t="b">
            <v>0</v>
          </cell>
        </row>
        <row r="514">
          <cell r="A514" t="str">
            <v>3872</v>
          </cell>
          <cell r="B514" t="str">
            <v>Retro Updates - Suspecting Reads following Asset Attribute Update</v>
          </cell>
          <cell r="C514" t="str">
            <v>99. Change Cancelled</v>
          </cell>
          <cell r="D514">
            <v>43038</v>
          </cell>
          <cell r="E514" t="str">
            <v>CO-RCVD 30/10/2017
Moved from CO-RCVD to 99. Change Cancelled 09/11/2017</v>
          </cell>
          <cell r="F514"/>
          <cell r="G514" t="b">
            <v>0</v>
          </cell>
          <cell r="H514"/>
          <cell r="I514">
            <v>42321</v>
          </cell>
          <cell r="L514" t="b">
            <v>0</v>
          </cell>
          <cell r="M514"/>
          <cell r="N514"/>
          <cell r="O514"/>
          <cell r="P514" t="str">
            <v>Emma Smith</v>
          </cell>
          <cell r="Q514"/>
          <cell r="R514"/>
          <cell r="S514" t="str">
            <v>Dene Williams</v>
          </cell>
          <cell r="T514" t="str">
            <v>CR (Internal)</v>
          </cell>
          <cell r="U514" t="str">
            <v>CLOSED</v>
          </cell>
          <cell r="V514" t="b">
            <v>0</v>
          </cell>
          <cell r="X514"/>
          <cell r="AD514"/>
          <cell r="AF514"/>
          <cell r="AN514"/>
          <cell r="AR514"/>
          <cell r="AS514"/>
          <cell r="AZ514"/>
          <cell r="BB514"/>
          <cell r="BC514"/>
          <cell r="BE514" t="b">
            <v>0</v>
          </cell>
          <cell r="BM514"/>
          <cell r="BO514" t="str">
            <v>08/11/17 DC update from JB - this change will be the delivered via 4474, and is linked to ,3873,3892,4425, as  per EL.
15/11/2017 JB Change proposal to be closed during following analysis with Emma Smith and business Ops stakeholders. Formal closure requ</v>
          </cell>
          <cell r="BQ514"/>
          <cell r="BS514"/>
          <cell r="BU514"/>
          <cell r="BW514"/>
          <cell r="BX514"/>
          <cell r="BY514">
            <v>99</v>
          </cell>
          <cell r="BZ514" t="str">
            <v>UKLP IADBI154</v>
          </cell>
          <cell r="CA514" t="str">
            <v>R &amp; N</v>
          </cell>
          <cell r="CB514"/>
          <cell r="CC514" t="str">
            <v>Project Delivery</v>
          </cell>
          <cell r="CD514"/>
          <cell r="CE514"/>
          <cell r="CF514"/>
          <cell r="CG514" t="b">
            <v>0</v>
          </cell>
          <cell r="CH514"/>
          <cell r="CJ514" t="b">
            <v>0</v>
          </cell>
          <cell r="CK514" t="b">
            <v>0</v>
          </cell>
          <cell r="CL514" t="b">
            <v>0</v>
          </cell>
          <cell r="CM514"/>
          <cell r="CO514"/>
          <cell r="CP514"/>
          <cell r="CQ514" t="b">
            <v>0</v>
          </cell>
          <cell r="CR514" t="b">
            <v>0</v>
          </cell>
          <cell r="CS514"/>
          <cell r="CT514"/>
          <cell r="CU514"/>
          <cell r="CV514"/>
          <cell r="CW514"/>
          <cell r="CX514" t="b">
            <v>0</v>
          </cell>
          <cell r="CY514" t="b">
            <v>0</v>
          </cell>
          <cell r="CZ514" t="b">
            <v>0</v>
          </cell>
          <cell r="DA514" t="b">
            <v>0</v>
          </cell>
          <cell r="DB514"/>
          <cell r="DC514"/>
          <cell r="DD514"/>
          <cell r="DE514" t="b">
            <v>0</v>
          </cell>
          <cell r="DF514" t="b">
            <v>0</v>
          </cell>
        </row>
        <row r="515">
          <cell r="A515" t="str">
            <v>3873</v>
          </cell>
          <cell r="B515" t="str">
            <v>Retro Updates - Notifying of Suspect Reads</v>
          </cell>
          <cell r="C515" t="str">
            <v>99. Change Cancelled</v>
          </cell>
          <cell r="D515">
            <v>43038</v>
          </cell>
          <cell r="E515" t="str">
            <v>CO-RCVD 30/10/2017
Moved from CO-RCVD to 99. Change Cancelled  09/11/2017</v>
          </cell>
          <cell r="F515"/>
          <cell r="G515" t="b">
            <v>0</v>
          </cell>
          <cell r="H515" t="str">
            <v>4474</v>
          </cell>
          <cell r="I515">
            <v>42321</v>
          </cell>
          <cell r="L515" t="b">
            <v>0</v>
          </cell>
          <cell r="M515"/>
          <cell r="N515"/>
          <cell r="O515"/>
          <cell r="P515" t="str">
            <v>Emma Smith</v>
          </cell>
          <cell r="Q515"/>
          <cell r="R515"/>
          <cell r="S515" t="str">
            <v>Dene Williams</v>
          </cell>
          <cell r="T515" t="str">
            <v>CR (Internal)</v>
          </cell>
          <cell r="U515" t="str">
            <v>CLOSED</v>
          </cell>
          <cell r="V515" t="b">
            <v>0</v>
          </cell>
          <cell r="X515"/>
          <cell r="AD515"/>
          <cell r="AF515"/>
          <cell r="AN515"/>
          <cell r="AR515"/>
          <cell r="AS515"/>
          <cell r="AZ515"/>
          <cell r="BB515"/>
          <cell r="BC515"/>
          <cell r="BE515" t="b">
            <v>0</v>
          </cell>
          <cell r="BM515"/>
          <cell r="BO515" t="str">
            <v>08/11/17 DC update from JB - this change will be the delivered via 4474, and is linked to ,3873,3892,4425, as  per EL.
15/11/2017 JB Change proposal to be closed during following analysis with Emma Smith and business Ops stakeholders. Formal closure requ</v>
          </cell>
          <cell r="BQ515"/>
          <cell r="BS515"/>
          <cell r="BU515"/>
          <cell r="BW515"/>
          <cell r="BX515"/>
          <cell r="BY515">
            <v>99</v>
          </cell>
          <cell r="BZ515" t="str">
            <v>UKLP IADBI155</v>
          </cell>
          <cell r="CA515" t="str">
            <v>R &amp; N</v>
          </cell>
          <cell r="CB515"/>
          <cell r="CC515" t="str">
            <v>Project Delivery</v>
          </cell>
          <cell r="CD515"/>
          <cell r="CE515"/>
          <cell r="CF515"/>
          <cell r="CG515" t="b">
            <v>0</v>
          </cell>
          <cell r="CH515"/>
          <cell r="CJ515" t="b">
            <v>0</v>
          </cell>
          <cell r="CK515" t="b">
            <v>0</v>
          </cell>
          <cell r="CL515" t="b">
            <v>0</v>
          </cell>
          <cell r="CM515"/>
          <cell r="CO515"/>
          <cell r="CP515"/>
          <cell r="CQ515" t="b">
            <v>0</v>
          </cell>
          <cell r="CR515" t="b">
            <v>0</v>
          </cell>
          <cell r="CS515"/>
          <cell r="CT515"/>
          <cell r="CU515"/>
          <cell r="CV515"/>
          <cell r="CW515"/>
          <cell r="CX515" t="b">
            <v>0</v>
          </cell>
          <cell r="CY515" t="b">
            <v>0</v>
          </cell>
          <cell r="CZ515" t="b">
            <v>0</v>
          </cell>
          <cell r="DA515" t="b">
            <v>0</v>
          </cell>
          <cell r="DB515"/>
          <cell r="DC515"/>
          <cell r="DD515"/>
          <cell r="DE515" t="b">
            <v>0</v>
          </cell>
          <cell r="DF515" t="b">
            <v>0</v>
          </cell>
        </row>
        <row r="516">
          <cell r="A516" t="str">
            <v>4287</v>
          </cell>
          <cell r="B516" t="str">
            <v>.DUP &amp; .DUS file type registration in AMT</v>
          </cell>
          <cell r="C516" t="str">
            <v>99. Change Cancelled</v>
          </cell>
          <cell r="D516">
            <v>43035</v>
          </cell>
          <cell r="E516" t="str">
            <v>CO-RCVD 27/10/17
Moved from CO-RCVD to 11. Change in Delivery  09/11/2017
99. Change Cancelled</v>
          </cell>
          <cell r="F516"/>
          <cell r="G516" t="b">
            <v>0</v>
          </cell>
          <cell r="H516"/>
          <cell r="I516">
            <v>42277</v>
          </cell>
          <cell r="K516">
            <v>43221</v>
          </cell>
          <cell r="L516" t="b">
            <v>0</v>
          </cell>
          <cell r="M516"/>
          <cell r="N516"/>
          <cell r="O516"/>
          <cell r="P516" t="str">
            <v>Kiran Kumar</v>
          </cell>
          <cell r="Q516"/>
          <cell r="R516"/>
          <cell r="S516" t="str">
            <v>Christina Francis</v>
          </cell>
          <cell r="T516" t="str">
            <v>CR (Internal)</v>
          </cell>
          <cell r="U516" t="str">
            <v>CLOSED</v>
          </cell>
          <cell r="V516" t="b">
            <v>0</v>
          </cell>
          <cell r="W516">
            <v>43066</v>
          </cell>
          <cell r="X516"/>
          <cell r="AD516"/>
          <cell r="AF516"/>
          <cell r="AN516"/>
          <cell r="AR516"/>
          <cell r="AS516"/>
          <cell r="AZ516"/>
          <cell r="BB516"/>
          <cell r="BC516"/>
          <cell r="BE516" t="b">
            <v>0</v>
          </cell>
          <cell r="BH516">
            <v>43280</v>
          </cell>
          <cell r="BM516"/>
          <cell r="BO516" t="str">
            <v>27/11/2017 DC Update from Emma Smith - The CR’s were also approved to be de-scoped and therefore can be closed: UKLP140 .DUP &amp; .DUS file type registration in AMT
99. Change Cancelled.</v>
          </cell>
          <cell r="BQ516"/>
          <cell r="BS516"/>
          <cell r="BU516"/>
          <cell r="BW516"/>
          <cell r="BX516"/>
          <cell r="BY516">
            <v>2</v>
          </cell>
          <cell r="BZ516" t="str">
            <v>UKLP IADBI140</v>
          </cell>
          <cell r="CA516" t="str">
            <v>R &amp; N</v>
          </cell>
          <cell r="CB516"/>
          <cell r="CC516" t="str">
            <v>Project Delivery</v>
          </cell>
          <cell r="CD516" t="str">
            <v>AMT</v>
          </cell>
          <cell r="CE516" t="str">
            <v>Other</v>
          </cell>
          <cell r="CF516" t="str">
            <v>31-100days</v>
          </cell>
          <cell r="CG516" t="b">
            <v>0</v>
          </cell>
          <cell r="CH516"/>
          <cell r="CJ516" t="b">
            <v>0</v>
          </cell>
          <cell r="CK516" t="b">
            <v>0</v>
          </cell>
          <cell r="CL516" t="b">
            <v>0</v>
          </cell>
          <cell r="CM516"/>
          <cell r="CO516"/>
          <cell r="CP516"/>
          <cell r="CQ516" t="b">
            <v>0</v>
          </cell>
          <cell r="CR516" t="b">
            <v>0</v>
          </cell>
          <cell r="CS516"/>
          <cell r="CT516"/>
          <cell r="CU516"/>
          <cell r="CV516"/>
          <cell r="CW516"/>
          <cell r="CX516" t="b">
            <v>0</v>
          </cell>
          <cell r="CY516" t="b">
            <v>0</v>
          </cell>
          <cell r="CZ516" t="b">
            <v>0</v>
          </cell>
          <cell r="DA516" t="b">
            <v>0</v>
          </cell>
          <cell r="DB516"/>
          <cell r="DC516"/>
          <cell r="DD516"/>
          <cell r="DE516" t="b">
            <v>0</v>
          </cell>
          <cell r="DF516" t="b">
            <v>0</v>
          </cell>
        </row>
        <row r="517">
          <cell r="A517" t="str">
            <v>3879</v>
          </cell>
          <cell r="B517" t="str">
            <v>Change to NTS files .DDU .DDS &amp; .CPM</v>
          </cell>
          <cell r="C517" t="str">
            <v>99. Change Cancelled</v>
          </cell>
          <cell r="D517">
            <v>43074</v>
          </cell>
          <cell r="E517" t="str">
            <v>CO-RCVD 30/10/2017
Moved from CO-RCVD to 2.1 Start Up Approach in Progress 09/11/2017</v>
          </cell>
          <cell r="F517"/>
          <cell r="G517" t="b">
            <v>0</v>
          </cell>
          <cell r="H517"/>
          <cell r="I517">
            <v>42282</v>
          </cell>
          <cell r="K517">
            <v>43252</v>
          </cell>
          <cell r="L517" t="b">
            <v>0</v>
          </cell>
          <cell r="M517"/>
          <cell r="N517"/>
          <cell r="O517"/>
          <cell r="P517" t="str">
            <v>Dave Turpin</v>
          </cell>
          <cell r="Q517"/>
          <cell r="R517"/>
          <cell r="S517" t="str">
            <v>Dene Williams</v>
          </cell>
          <cell r="T517" t="str">
            <v>CR (Internal)</v>
          </cell>
          <cell r="U517" t="str">
            <v>CLOSED</v>
          </cell>
          <cell r="V517" t="b">
            <v>0</v>
          </cell>
          <cell r="X517"/>
          <cell r="AD517"/>
          <cell r="AF517"/>
          <cell r="AN517"/>
          <cell r="AR517"/>
          <cell r="AS517"/>
          <cell r="AZ517"/>
          <cell r="BB517"/>
          <cell r="BC517"/>
          <cell r="BE517" t="b">
            <v>0</v>
          </cell>
          <cell r="BM517"/>
          <cell r="BO517" t="str">
            <v>05/12/2017 - Julie B - Advised by Emma S that a change order has now been raised so can close the change request
15/11/2017- Take to customer to propose to close before CC - matt smith JB</v>
          </cell>
          <cell r="BQ517"/>
          <cell r="BS517"/>
          <cell r="BU517"/>
          <cell r="BW517"/>
          <cell r="BX517"/>
          <cell r="BY517">
            <v>99</v>
          </cell>
          <cell r="BZ517" t="str">
            <v>UKLP IADBI142</v>
          </cell>
          <cell r="CA517" t="str">
            <v>R &amp; N</v>
          </cell>
          <cell r="CB517"/>
          <cell r="CC517" t="str">
            <v>Project Delivery</v>
          </cell>
          <cell r="CD517" t="str">
            <v>ISU</v>
          </cell>
          <cell r="CE517" t="str">
            <v>SPA</v>
          </cell>
          <cell r="CF517" t="str">
            <v>31-100days</v>
          </cell>
          <cell r="CG517" t="b">
            <v>0</v>
          </cell>
          <cell r="CH517"/>
          <cell r="CJ517" t="b">
            <v>1</v>
          </cell>
          <cell r="CK517" t="b">
            <v>0</v>
          </cell>
          <cell r="CL517" t="b">
            <v>1</v>
          </cell>
          <cell r="CM517"/>
          <cell r="CO517"/>
          <cell r="CP517"/>
          <cell r="CQ517" t="b">
            <v>0</v>
          </cell>
          <cell r="CR517" t="b">
            <v>0</v>
          </cell>
          <cell r="CS517" t="str">
            <v>Customer</v>
          </cell>
          <cell r="CT517"/>
          <cell r="CU517"/>
          <cell r="CV517"/>
          <cell r="CW517"/>
          <cell r="CX517" t="b">
            <v>0</v>
          </cell>
          <cell r="CY517" t="b">
            <v>0</v>
          </cell>
          <cell r="CZ517" t="b">
            <v>0</v>
          </cell>
          <cell r="DA517" t="b">
            <v>0</v>
          </cell>
          <cell r="DB517"/>
          <cell r="DC517"/>
          <cell r="DD517"/>
          <cell r="DE517" t="b">
            <v>0</v>
          </cell>
          <cell r="DF517" t="b">
            <v>0</v>
          </cell>
        </row>
        <row r="518">
          <cell r="A518" t="str">
            <v>4288</v>
          </cell>
          <cell r="B518" t="str">
            <v>DDS/DDU  file amendment</v>
          </cell>
          <cell r="C518" t="str">
            <v>11. Change In Delivery</v>
          </cell>
          <cell r="D518">
            <v>43111</v>
          </cell>
          <cell r="E518" t="str">
            <v>CO-RCVD - 27/10/17
Moved from CO-RCVD to 11. Change in Delivery  09/11/2017
10. BER/Business Case Awaiting ChMC Approval
11. Change in Delivery</v>
          </cell>
          <cell r="F518"/>
          <cell r="G518" t="b">
            <v>0</v>
          </cell>
          <cell r="H518"/>
          <cell r="I518">
            <v>42291</v>
          </cell>
          <cell r="K518">
            <v>43280</v>
          </cell>
          <cell r="L518" t="b">
            <v>0</v>
          </cell>
          <cell r="M518"/>
          <cell r="N518"/>
          <cell r="O518"/>
          <cell r="P518"/>
          <cell r="Q518"/>
          <cell r="R518"/>
          <cell r="S518" t="str">
            <v>Christina Francis</v>
          </cell>
          <cell r="T518" t="str">
            <v>CP</v>
          </cell>
          <cell r="U518" t="str">
            <v>LIVE</v>
          </cell>
          <cell r="V518" t="b">
            <v>0</v>
          </cell>
          <cell r="X518"/>
          <cell r="AD518"/>
          <cell r="AF518"/>
          <cell r="AN518"/>
          <cell r="AR518"/>
          <cell r="AS518"/>
          <cell r="AZ518"/>
          <cell r="BB518"/>
          <cell r="BC518"/>
          <cell r="BE518" t="b">
            <v>0</v>
          </cell>
          <cell r="BH518">
            <v>43280</v>
          </cell>
          <cell r="BM518"/>
          <cell r="BO518" t="str">
            <v>11/01/2018 Julie B - BER approved at Jan 2018 ChMC.</v>
          </cell>
          <cell r="BQ518"/>
          <cell r="BS518"/>
          <cell r="BU518"/>
          <cell r="BW518"/>
          <cell r="BX518"/>
          <cell r="BY518">
            <v>2</v>
          </cell>
          <cell r="BZ518" t="str">
            <v>UKLP IADBI147</v>
          </cell>
          <cell r="CA518" t="str">
            <v>R &amp; N</v>
          </cell>
          <cell r="CB518"/>
          <cell r="CC518" t="str">
            <v>Project Delivery</v>
          </cell>
          <cell r="CD518" t="str">
            <v>ISU</v>
          </cell>
          <cell r="CE518" t="str">
            <v>SPA</v>
          </cell>
          <cell r="CF518" t="str">
            <v>31-100days</v>
          </cell>
          <cell r="CG518" t="b">
            <v>0</v>
          </cell>
          <cell r="CH518"/>
          <cell r="CJ518" t="b">
            <v>0</v>
          </cell>
          <cell r="CK518" t="b">
            <v>0</v>
          </cell>
          <cell r="CL518" t="b">
            <v>0</v>
          </cell>
          <cell r="CM518"/>
          <cell r="CO518"/>
          <cell r="CP518"/>
          <cell r="CQ518" t="b">
            <v>0</v>
          </cell>
          <cell r="CR518" t="b">
            <v>0</v>
          </cell>
          <cell r="CS518" t="str">
            <v>Customer</v>
          </cell>
          <cell r="CT518"/>
          <cell r="CU518"/>
          <cell r="CV518"/>
          <cell r="CW518"/>
          <cell r="CX518" t="b">
            <v>0</v>
          </cell>
          <cell r="CY518" t="b">
            <v>0</v>
          </cell>
          <cell r="CZ518" t="b">
            <v>0</v>
          </cell>
          <cell r="DA518" t="b">
            <v>0</v>
          </cell>
          <cell r="DB518"/>
          <cell r="DC518"/>
          <cell r="DD518"/>
          <cell r="DE518" t="b">
            <v>0</v>
          </cell>
          <cell r="DF518" t="b">
            <v>0</v>
          </cell>
          <cell r="DG518">
            <v>43019</v>
          </cell>
          <cell r="DH518">
            <v>43019</v>
          </cell>
          <cell r="DJ518">
            <v>43110</v>
          </cell>
        </row>
        <row r="519">
          <cell r="A519" t="str">
            <v>3910</v>
          </cell>
          <cell r="B519" t="str">
            <v>Document Archival in ILM</v>
          </cell>
          <cell r="C519" t="str">
            <v>99. Change Cancelled</v>
          </cell>
          <cell r="D519">
            <v>43038</v>
          </cell>
          <cell r="E519" t="str">
            <v>CO-RCVD 30/10/2017
BE-CLSD 01/11/17</v>
          </cell>
          <cell r="F519"/>
          <cell r="G519" t="b">
            <v>0</v>
          </cell>
          <cell r="H519"/>
          <cell r="I519">
            <v>42334</v>
          </cell>
          <cell r="L519" t="b">
            <v>0</v>
          </cell>
          <cell r="M519"/>
          <cell r="N519"/>
          <cell r="O519"/>
          <cell r="P519" t="str">
            <v>Max Pemberton</v>
          </cell>
          <cell r="Q519"/>
          <cell r="R519"/>
          <cell r="S519" t="str">
            <v>Dene Williams</v>
          </cell>
          <cell r="T519" t="str">
            <v>CR (Internal)</v>
          </cell>
          <cell r="U519" t="str">
            <v>CLOSED</v>
          </cell>
          <cell r="V519" t="b">
            <v>0</v>
          </cell>
          <cell r="X519"/>
          <cell r="AD519"/>
          <cell r="AF519"/>
          <cell r="AN519"/>
          <cell r="AR519"/>
          <cell r="AS519"/>
          <cell r="AZ519"/>
          <cell r="BB519"/>
          <cell r="BC519"/>
          <cell r="BE519" t="b">
            <v>0</v>
          </cell>
          <cell r="BM519"/>
          <cell r="BO519" t="str">
            <v>01/11/17 - JB - cr159 CLOSED DOWN NO LONGER REQUIRED - This Change Request is no longer required, a decision had been made to take all the archived historical transactional (invoicing and supporting) files over to a storage vault.</v>
          </cell>
          <cell r="BQ519"/>
          <cell r="BS519"/>
          <cell r="BU519"/>
          <cell r="BW519"/>
          <cell r="BX519"/>
          <cell r="BY519">
            <v>0</v>
          </cell>
          <cell r="BZ519" t="str">
            <v>UKLP IADBI159</v>
          </cell>
          <cell r="CA519" t="str">
            <v>R &amp; N</v>
          </cell>
          <cell r="CB519"/>
          <cell r="CC519" t="str">
            <v>Project Delivery</v>
          </cell>
          <cell r="CD519"/>
          <cell r="CE519"/>
          <cell r="CF519"/>
          <cell r="CG519" t="b">
            <v>0</v>
          </cell>
          <cell r="CH519"/>
          <cell r="CJ519" t="b">
            <v>0</v>
          </cell>
          <cell r="CK519" t="b">
            <v>0</v>
          </cell>
          <cell r="CL519" t="b">
            <v>0</v>
          </cell>
          <cell r="CM519"/>
          <cell r="CO519"/>
          <cell r="CP519"/>
          <cell r="CQ519" t="b">
            <v>0</v>
          </cell>
          <cell r="CR519" t="b">
            <v>0</v>
          </cell>
          <cell r="CS519"/>
          <cell r="CT519"/>
          <cell r="CU519"/>
          <cell r="CV519"/>
          <cell r="CW519"/>
          <cell r="CX519" t="b">
            <v>0</v>
          </cell>
          <cell r="CY519" t="b">
            <v>0</v>
          </cell>
          <cell r="CZ519" t="b">
            <v>0</v>
          </cell>
          <cell r="DA519" t="b">
            <v>0</v>
          </cell>
          <cell r="DB519"/>
          <cell r="DC519"/>
          <cell r="DD519"/>
          <cell r="DE519" t="b">
            <v>0</v>
          </cell>
          <cell r="DF519" t="b">
            <v>0</v>
          </cell>
        </row>
        <row r="520">
          <cell r="A520" t="str">
            <v>4421</v>
          </cell>
          <cell r="B520" t="str">
            <v>Addition of Daily LDZ Unidentified Gas (UG) to National Grid Operational Data Services</v>
          </cell>
          <cell r="C520" t="str">
            <v>99. Change Cancelled</v>
          </cell>
          <cell r="D520">
            <v>43167</v>
          </cell>
          <cell r="E520" t="str">
            <v>CO-RCVD 30/10/2017
Moved from CO-RCVD to 2.1 Start Up Approach in Progress 09/11/2017
97. Xoserve require ChMC sponsorship
99. Change Cancelled</v>
          </cell>
          <cell r="F520"/>
          <cell r="G520" t="b">
            <v>0</v>
          </cell>
          <cell r="H520"/>
          <cell r="I520">
            <v>42355</v>
          </cell>
          <cell r="K520">
            <v>42887</v>
          </cell>
          <cell r="L520" t="b">
            <v>0</v>
          </cell>
          <cell r="M520"/>
          <cell r="N520"/>
          <cell r="O520"/>
          <cell r="P520" t="str">
            <v>Fiona Cottam</v>
          </cell>
          <cell r="Q520"/>
          <cell r="R520"/>
          <cell r="S520" t="str">
            <v>Matt Rider</v>
          </cell>
          <cell r="T520" t="str">
            <v>CR (Internal)</v>
          </cell>
          <cell r="U520" t="str">
            <v>CLOSED</v>
          </cell>
          <cell r="V520" t="b">
            <v>0</v>
          </cell>
          <cell r="W520">
            <v>43167</v>
          </cell>
          <cell r="X520"/>
          <cell r="AD520"/>
          <cell r="AF520"/>
          <cell r="AN520"/>
          <cell r="AR520"/>
          <cell r="AS520"/>
          <cell r="AZ520"/>
          <cell r="BB520"/>
          <cell r="BC520"/>
          <cell r="BE520" t="b">
            <v>0</v>
          </cell>
          <cell r="BM520"/>
          <cell r="BO520" t="str">
            <v>08/03/2018nDC This change was approved to close at yesterdays ChMC meeting.
06/02/2018 DC This change was discussed in the meeting today for unallocated changes.  Alex requested this be logged as status 97.
05/02/18 DC Email from Matt Rider to say this ch</v>
          </cell>
          <cell r="BQ520"/>
          <cell r="BS520"/>
          <cell r="BU520"/>
          <cell r="BW520"/>
          <cell r="BX520"/>
          <cell r="BZ520" t="str">
            <v>UKLP IADBI162</v>
          </cell>
          <cell r="CA520" t="str">
            <v>R &amp; N</v>
          </cell>
          <cell r="CB520"/>
          <cell r="CC520" t="str">
            <v>Project Delivery</v>
          </cell>
          <cell r="CD520" t="str">
            <v>ISU</v>
          </cell>
          <cell r="CE520" t="str">
            <v>Other</v>
          </cell>
          <cell r="CF520" t="str">
            <v>31-100days</v>
          </cell>
          <cell r="CG520" t="b">
            <v>0</v>
          </cell>
          <cell r="CH520"/>
          <cell r="CJ520" t="b">
            <v>0</v>
          </cell>
          <cell r="CK520" t="b">
            <v>0</v>
          </cell>
          <cell r="CL520" t="b">
            <v>0</v>
          </cell>
          <cell r="CM520"/>
          <cell r="CO520"/>
          <cell r="CP520"/>
          <cell r="CQ520" t="b">
            <v>0</v>
          </cell>
          <cell r="CR520" t="b">
            <v>0</v>
          </cell>
          <cell r="CS520" t="str">
            <v>Customer</v>
          </cell>
          <cell r="CT520"/>
          <cell r="CU520"/>
          <cell r="CV520" t="str">
            <v>ChMC endorsed Change Proposal</v>
          </cell>
          <cell r="CW520" t="str">
            <v>One Market Group</v>
          </cell>
          <cell r="CX520" t="b">
            <v>0</v>
          </cell>
          <cell r="CY520" t="b">
            <v>1</v>
          </cell>
          <cell r="CZ520" t="b">
            <v>0</v>
          </cell>
          <cell r="DA520" t="b">
            <v>0</v>
          </cell>
          <cell r="DB520" t="str">
            <v>Service Area 15: Demand Estimation</v>
          </cell>
          <cell r="DC520" t="str">
            <v>One</v>
          </cell>
          <cell r="DD520" t="str">
            <v>Low</v>
          </cell>
          <cell r="DE520" t="b">
            <v>0</v>
          </cell>
          <cell r="DF520" t="b">
            <v>0</v>
          </cell>
        </row>
        <row r="521">
          <cell r="A521" t="str">
            <v>4450</v>
          </cell>
          <cell r="B521" t="str">
            <v>iGT IIL &amp; IDL files splitting -   manual workaround provided in Market Trials into Production post go live</v>
          </cell>
          <cell r="C521" t="str">
            <v>99. Change Cancelled</v>
          </cell>
          <cell r="D521">
            <v>43122</v>
          </cell>
          <cell r="E521" t="str">
            <v>CO-RCVD - 30/10/2017
Moved from CO-RCVD to 98.Xoserve propose change not required  13/11/2017
99. Change Cancelled</v>
          </cell>
          <cell r="F521"/>
          <cell r="G521" t="b">
            <v>0</v>
          </cell>
          <cell r="H521"/>
          <cell r="I521">
            <v>42703</v>
          </cell>
          <cell r="K521">
            <v>43101</v>
          </cell>
          <cell r="L521" t="b">
            <v>0</v>
          </cell>
          <cell r="M521"/>
          <cell r="N521"/>
          <cell r="O521"/>
          <cell r="P521" t="str">
            <v>Darren Jackson</v>
          </cell>
          <cell r="Q521"/>
          <cell r="R521"/>
          <cell r="S521" t="str">
            <v>Padmini Duvvuri</v>
          </cell>
          <cell r="T521" t="str">
            <v>CR (Internal)</v>
          </cell>
          <cell r="U521" t="str">
            <v>CLOSED</v>
          </cell>
          <cell r="V521" t="b">
            <v>0</v>
          </cell>
          <cell r="X521"/>
          <cell r="AD521"/>
          <cell r="AF521"/>
          <cell r="AN521"/>
          <cell r="AR521"/>
          <cell r="AS521"/>
          <cell r="AZ521"/>
          <cell r="BB521"/>
          <cell r="BC521"/>
          <cell r="BE521" t="b">
            <v>0</v>
          </cell>
          <cell r="BM521"/>
          <cell r="BO521" t="str">
            <v xml:space="preserve">19/12/2017 AC- Padmini Duvvuri is the senior project manager and Tom Lineham is the Project Manager 
15/11/2017 JB Change proposal to be closed during following analysis with Emma Smith and business Ops stakeholders. Formal closure required via next DSC </v>
          </cell>
          <cell r="BQ521"/>
          <cell r="BS521"/>
          <cell r="BU521"/>
          <cell r="BW521"/>
          <cell r="BX521"/>
          <cell r="BY521">
            <v>99</v>
          </cell>
          <cell r="BZ521" t="str">
            <v>UKLP IADBI276</v>
          </cell>
          <cell r="CA521" t="str">
            <v>R &amp; N</v>
          </cell>
          <cell r="CB521"/>
          <cell r="CC521" t="str">
            <v>Project Delivery</v>
          </cell>
          <cell r="CD521" t="str">
            <v>ISU</v>
          </cell>
          <cell r="CE521" t="str">
            <v>Other</v>
          </cell>
          <cell r="CF521" t="str">
            <v>31-100days</v>
          </cell>
          <cell r="CG521" t="b">
            <v>0</v>
          </cell>
          <cell r="CH521"/>
          <cell r="CJ521" t="b">
            <v>0</v>
          </cell>
          <cell r="CK521" t="b">
            <v>0</v>
          </cell>
          <cell r="CL521" t="b">
            <v>0</v>
          </cell>
          <cell r="CM521"/>
          <cell r="CO521"/>
          <cell r="CP521"/>
          <cell r="CQ521" t="b">
            <v>0</v>
          </cell>
          <cell r="CR521" t="b">
            <v>0</v>
          </cell>
          <cell r="CS521" t="str">
            <v>No</v>
          </cell>
          <cell r="CT521"/>
          <cell r="CU521"/>
          <cell r="CV521" t="str">
            <v>ChMC endorsed Change Proposal</v>
          </cell>
          <cell r="CW521" t="str">
            <v>Multiple Market Groups</v>
          </cell>
          <cell r="CX521" t="b">
            <v>1</v>
          </cell>
          <cell r="CY521" t="b">
            <v>1</v>
          </cell>
          <cell r="CZ521" t="b">
            <v>0</v>
          </cell>
          <cell r="DA521" t="b">
            <v>0</v>
          </cell>
          <cell r="DB521" t="str">
            <v>Service Area 7: NTS Capacity / LDZ Capacity / Commodity / Reconciliation / Ad-Hoc Adjustment and Energy Balancing Invoices</v>
          </cell>
          <cell r="DC521" t="str">
            <v>Five to Twenty</v>
          </cell>
          <cell r="DD521" t="str">
            <v>High</v>
          </cell>
          <cell r="DE521" t="b">
            <v>0</v>
          </cell>
          <cell r="DF521" t="b">
            <v>0</v>
          </cell>
        </row>
        <row r="522">
          <cell r="A522" t="str">
            <v>4479</v>
          </cell>
          <cell r="B522" t="str">
            <v>HPQC resource support</v>
          </cell>
          <cell r="C522" t="str">
            <v>100. Change Completed</v>
          </cell>
          <cell r="D522">
            <v>43038</v>
          </cell>
          <cell r="E522" t="str">
            <v>CO-RCVD 30/10/2017
PD-CLSD 01/11/17</v>
          </cell>
          <cell r="F522"/>
          <cell r="G522" t="b">
            <v>0</v>
          </cell>
          <cell r="H522"/>
          <cell r="I522">
            <v>42874</v>
          </cell>
          <cell r="L522" t="b">
            <v>0</v>
          </cell>
          <cell r="M522"/>
          <cell r="N522"/>
          <cell r="O522"/>
          <cell r="P522" t="str">
            <v>Andy Earnshaw</v>
          </cell>
          <cell r="Q522"/>
          <cell r="R522"/>
          <cell r="S522" t="str">
            <v>Dene Williams</v>
          </cell>
          <cell r="T522" t="str">
            <v>CR (Internal)</v>
          </cell>
          <cell r="U522" t="str">
            <v>COMPLETE</v>
          </cell>
          <cell r="V522" t="b">
            <v>0</v>
          </cell>
          <cell r="X522"/>
          <cell r="AD522"/>
          <cell r="AF522"/>
          <cell r="AN522"/>
          <cell r="AR522"/>
          <cell r="AS522"/>
          <cell r="AZ522"/>
          <cell r="BB522"/>
          <cell r="BC522"/>
          <cell r="BE522" t="b">
            <v>0</v>
          </cell>
          <cell r="BM522"/>
          <cell r="BO522" t="str">
            <v>01/11/17 - JB - WIPRO CONFIRMED DELIVERY OF CR330</v>
          </cell>
          <cell r="BQ522"/>
          <cell r="BS522"/>
          <cell r="BU522"/>
          <cell r="BW522"/>
          <cell r="BX522"/>
          <cell r="BY522">
            <v>0</v>
          </cell>
          <cell r="BZ522" t="str">
            <v>UKLP IADBI330</v>
          </cell>
          <cell r="CA522" t="str">
            <v>R &amp; N</v>
          </cell>
          <cell r="CB522"/>
          <cell r="CC522" t="str">
            <v>Project Delivery</v>
          </cell>
          <cell r="CD522"/>
          <cell r="CE522"/>
          <cell r="CF522"/>
          <cell r="CG522" t="b">
            <v>0</v>
          </cell>
          <cell r="CH522"/>
          <cell r="CJ522" t="b">
            <v>0</v>
          </cell>
          <cell r="CK522" t="b">
            <v>0</v>
          </cell>
          <cell r="CL522" t="b">
            <v>0</v>
          </cell>
          <cell r="CM522"/>
          <cell r="CO522"/>
          <cell r="CP522"/>
          <cell r="CQ522" t="b">
            <v>0</v>
          </cell>
          <cell r="CR522" t="b">
            <v>0</v>
          </cell>
          <cell r="CS522"/>
          <cell r="CT522"/>
          <cell r="CU522"/>
          <cell r="CV522"/>
          <cell r="CW522"/>
          <cell r="CX522" t="b">
            <v>0</v>
          </cell>
          <cell r="CY522" t="b">
            <v>0</v>
          </cell>
          <cell r="CZ522" t="b">
            <v>0</v>
          </cell>
          <cell r="DA522" t="b">
            <v>0</v>
          </cell>
          <cell r="DB522"/>
          <cell r="DC522"/>
          <cell r="DD522"/>
          <cell r="DE522" t="b">
            <v>0</v>
          </cell>
          <cell r="DF522" t="b">
            <v>0</v>
          </cell>
        </row>
        <row r="523">
          <cell r="A523" t="str">
            <v>4480</v>
          </cell>
          <cell r="B523" t="str">
            <v>Capacity reconciliation charge (MOD445)  calculation functionality</v>
          </cell>
          <cell r="C523" t="str">
            <v>2.1. Start-Up Approach In Progress</v>
          </cell>
          <cell r="D523">
            <v>43074</v>
          </cell>
          <cell r="E523" t="str">
            <v>CO-RCVD 30/10/2017
Moved from CO-RCVD to 2.1 Start Up Approach in Progress 09/11/2017
97. Xoserve require ChMC sponsorship
2.1 Start up approach</v>
          </cell>
          <cell r="F523"/>
          <cell r="G523" t="b">
            <v>0</v>
          </cell>
          <cell r="H523"/>
          <cell r="I523">
            <v>42885</v>
          </cell>
          <cell r="K523">
            <v>43374</v>
          </cell>
          <cell r="L523" t="b">
            <v>0</v>
          </cell>
          <cell r="M523"/>
          <cell r="N523"/>
          <cell r="O523"/>
          <cell r="P523" t="str">
            <v>Kiran Kumar</v>
          </cell>
          <cell r="Q523"/>
          <cell r="R523"/>
          <cell r="S523" t="str">
            <v>Matt Rider</v>
          </cell>
          <cell r="T523" t="str">
            <v>CR (Internal)</v>
          </cell>
          <cell r="U523" t="str">
            <v>LIVE</v>
          </cell>
          <cell r="V523" t="b">
            <v>0</v>
          </cell>
          <cell r="X523"/>
          <cell r="AD523"/>
          <cell r="AF523"/>
          <cell r="AN523"/>
          <cell r="AR523"/>
          <cell r="AS523"/>
          <cell r="AZ523"/>
          <cell r="BB523"/>
          <cell r="BC523"/>
          <cell r="BE523" t="b">
            <v>0</v>
          </cell>
          <cell r="BM523"/>
          <cell r="BO523" t="str">
            <v>13/02/2018 Julie B - Matt R updated - Meeting held with SME's who have clarified the requirments. Change to be processed through to IA by the MR team.
07/02/2018 DC This change was discussed at the minor relase meeting yesterday, it was confirmed that it</v>
          </cell>
          <cell r="BQ523"/>
          <cell r="BS523"/>
          <cell r="BU523"/>
          <cell r="BW523"/>
          <cell r="BX523"/>
          <cell r="BY523">
            <v>75</v>
          </cell>
          <cell r="BZ523" t="str">
            <v>UKLP IADBI331</v>
          </cell>
          <cell r="CA523" t="str">
            <v>R &amp; N</v>
          </cell>
          <cell r="CB523"/>
          <cell r="CC523" t="str">
            <v>Project Delivery</v>
          </cell>
          <cell r="CD523" t="str">
            <v>ISU</v>
          </cell>
          <cell r="CE523" t="str">
            <v>Other</v>
          </cell>
          <cell r="CF523" t="str">
            <v>31-100days</v>
          </cell>
          <cell r="CG523" t="b">
            <v>0</v>
          </cell>
          <cell r="CH523"/>
          <cell r="CJ523" t="b">
            <v>0</v>
          </cell>
          <cell r="CK523" t="b">
            <v>0</v>
          </cell>
          <cell r="CL523" t="b">
            <v>0</v>
          </cell>
          <cell r="CM523"/>
          <cell r="CO523"/>
          <cell r="CP523"/>
          <cell r="CQ523" t="b">
            <v>0</v>
          </cell>
          <cell r="CR523" t="b">
            <v>1</v>
          </cell>
          <cell r="CS523" t="str">
            <v>Customer</v>
          </cell>
          <cell r="CT523"/>
          <cell r="CU523"/>
          <cell r="CV523" t="str">
            <v>MOD/Ofgem</v>
          </cell>
          <cell r="CW523" t="str">
            <v>Multiple Market Groups</v>
          </cell>
          <cell r="CX523" t="b">
            <v>1</v>
          </cell>
          <cell r="CY523" t="b">
            <v>0</v>
          </cell>
          <cell r="CZ523" t="b">
            <v>0</v>
          </cell>
          <cell r="DA523" t="b">
            <v>0</v>
          </cell>
          <cell r="DB523" t="str">
            <v>Service Area 6: Annual Quantity / DM Supply Point and Offtake Rate Reviews</v>
          </cell>
          <cell r="DC523" t="str">
            <v>Two to Five</v>
          </cell>
          <cell r="DD523" t="str">
            <v>Medium</v>
          </cell>
          <cell r="DE523" t="b">
            <v>0</v>
          </cell>
          <cell r="DF523" t="b">
            <v>0</v>
          </cell>
        </row>
        <row r="524">
          <cell r="A524" t="str">
            <v>4481</v>
          </cell>
          <cell r="B524" t="str">
            <v>Resolution of penny mismatches within invoice supporting information for Core invoices.</v>
          </cell>
          <cell r="C524" t="str">
            <v>7. BER/Business Case In Progress</v>
          </cell>
          <cell r="D524">
            <v>43138</v>
          </cell>
          <cell r="E524" t="str">
            <v>CO-RCVD 30/10/2017
Moved from CO-RCVD to 2.1 Start Up Approach in Progress 09/11/2017
4. EQR In-Progress
7. BER/Business Case In Progress 07/02/18</v>
          </cell>
          <cell r="F524"/>
          <cell r="G524" t="b">
            <v>0</v>
          </cell>
          <cell r="H524"/>
          <cell r="I524">
            <v>42885</v>
          </cell>
          <cell r="K524">
            <v>43252</v>
          </cell>
          <cell r="L524" t="b">
            <v>0</v>
          </cell>
          <cell r="M524"/>
          <cell r="N524"/>
          <cell r="O524"/>
          <cell r="P524" t="str">
            <v>Kiran Kumar</v>
          </cell>
          <cell r="Q524"/>
          <cell r="R524"/>
          <cell r="S524" t="str">
            <v>Padmini Duvvuri</v>
          </cell>
          <cell r="T524" t="str">
            <v>CR (Internal)</v>
          </cell>
          <cell r="U524" t="str">
            <v>LIVE</v>
          </cell>
          <cell r="V524" t="b">
            <v>0</v>
          </cell>
          <cell r="X524"/>
          <cell r="AD524"/>
          <cell r="AF524"/>
          <cell r="AN524"/>
          <cell r="AR524"/>
          <cell r="AS524"/>
          <cell r="AZ524"/>
          <cell r="BB524"/>
          <cell r="BC524"/>
          <cell r="BE524" t="b">
            <v>0</v>
          </cell>
          <cell r="BH524">
            <v>43413</v>
          </cell>
          <cell r="BM524"/>
          <cell r="BO524" t="str">
            <v>07/02/18 - ChMC outcome - R3 Initial Scope approved / EQR Approved / Proposed BER to be submitted for ChmC April
23/01/18 - Julie B - DSC DSG approved this XRN to Release 3 22/01/18
19/12/2017 AC- Padmini Duvvuri is the senior project manager and Tom Li</v>
          </cell>
          <cell r="BQ524"/>
          <cell r="BS524"/>
          <cell r="BU524"/>
          <cell r="BW524"/>
          <cell r="BX524"/>
          <cell r="BY524">
            <v>3</v>
          </cell>
          <cell r="BZ524" t="str">
            <v>UKLP IADBI332</v>
          </cell>
          <cell r="CA524" t="str">
            <v>R &amp; N</v>
          </cell>
          <cell r="CB524"/>
          <cell r="CC524" t="str">
            <v>Project Delivery</v>
          </cell>
          <cell r="CD524" t="str">
            <v>ISU</v>
          </cell>
          <cell r="CE524" t="str">
            <v>Invoicing</v>
          </cell>
          <cell r="CF524" t="str">
            <v>31-100days</v>
          </cell>
          <cell r="CG524" t="b">
            <v>0</v>
          </cell>
          <cell r="CH524"/>
          <cell r="CJ524" t="b">
            <v>0</v>
          </cell>
          <cell r="CK524" t="b">
            <v>0</v>
          </cell>
          <cell r="CL524" t="b">
            <v>0</v>
          </cell>
          <cell r="CM524"/>
          <cell r="CO524"/>
          <cell r="CP524"/>
          <cell r="CQ524" t="b">
            <v>0</v>
          </cell>
          <cell r="CR524" t="b">
            <v>0</v>
          </cell>
          <cell r="CS524" t="str">
            <v>Customer</v>
          </cell>
          <cell r="CT524"/>
          <cell r="CU524"/>
          <cell r="CV524" t="str">
            <v>ChMC endorsed Change Proposal</v>
          </cell>
          <cell r="CW524" t="str">
            <v>Multiple Market Groups</v>
          </cell>
          <cell r="CX524" t="b">
            <v>1</v>
          </cell>
          <cell r="CY524" t="b">
            <v>0</v>
          </cell>
          <cell r="CZ524" t="b">
            <v>0</v>
          </cell>
          <cell r="DA524" t="b">
            <v>0</v>
          </cell>
          <cell r="DB524" t="str">
            <v>Service Area 7: NTS Capacity / LDZ Capacity / Commodity / Reconciliation / Ad-Hoc Adjustment and Energy Balancing Invoices</v>
          </cell>
          <cell r="DC524" t="str">
            <v>One</v>
          </cell>
          <cell r="DD524" t="str">
            <v>Low</v>
          </cell>
          <cell r="DE524" t="b">
            <v>0</v>
          </cell>
          <cell r="DF524" t="b">
            <v>0</v>
          </cell>
          <cell r="DH524">
            <v>43138</v>
          </cell>
        </row>
        <row r="525">
          <cell r="A525" t="str">
            <v>4482</v>
          </cell>
          <cell r="B525" t="str">
            <v>SAP Meter Read Entry Screen</v>
          </cell>
          <cell r="C525" t="str">
            <v>2.2. Awaiting ME/BICC HLE Quote</v>
          </cell>
          <cell r="D525">
            <v>43074</v>
          </cell>
          <cell r="E525" t="str">
            <v>CO-RCVD 30/10/2017
Moved from CO-RCVD to 2.1 Start Up Approach in Progress 09/11/2017
97. Xoserve require ChMC sponsorship
2.2. Awaiting ME/BICC HLE Quote</v>
          </cell>
          <cell r="F525"/>
          <cell r="G525" t="b">
            <v>0</v>
          </cell>
          <cell r="H525"/>
          <cell r="I525">
            <v>42885</v>
          </cell>
          <cell r="K525">
            <v>43308</v>
          </cell>
          <cell r="L525" t="b">
            <v>0</v>
          </cell>
          <cell r="M525"/>
          <cell r="N525"/>
          <cell r="O525"/>
          <cell r="P525" t="str">
            <v>Emma Smith</v>
          </cell>
          <cell r="Q525"/>
          <cell r="R525"/>
          <cell r="S525" t="str">
            <v>Donna Johnson</v>
          </cell>
          <cell r="T525" t="str">
            <v>CR (Internal)</v>
          </cell>
          <cell r="U525" t="str">
            <v>LIVE</v>
          </cell>
          <cell r="V525" t="b">
            <v>0</v>
          </cell>
          <cell r="X525"/>
          <cell r="AD525"/>
          <cell r="AF525"/>
          <cell r="AN525"/>
          <cell r="AR525"/>
          <cell r="AS525"/>
          <cell r="AZ525"/>
          <cell r="BB525"/>
          <cell r="BC525"/>
          <cell r="BE525" t="b">
            <v>0</v>
          </cell>
          <cell r="BM525"/>
          <cell r="BO525" t="str">
            <v>06/04/18 AC- Requirements gathering for the 13th April. 
29/03/2018 Julie B - Customer request date changed to 27/07/18, Karen has confirmed this date with customer. HLE in progress / on track
23/03/18 AC- HLE yet to start. HLE to be started on the 28th</v>
          </cell>
          <cell r="BQ525"/>
          <cell r="BS525"/>
          <cell r="BU525"/>
          <cell r="BW525"/>
          <cell r="BX525"/>
          <cell r="BY525">
            <v>99</v>
          </cell>
          <cell r="BZ525" t="str">
            <v>UKLP IADBI333</v>
          </cell>
          <cell r="CA525" t="str">
            <v>R &amp; N</v>
          </cell>
          <cell r="CB525" t="str">
            <v>XO3629</v>
          </cell>
          <cell r="CC525" t="str">
            <v>ME</v>
          </cell>
          <cell r="CD525" t="str">
            <v>ISU</v>
          </cell>
          <cell r="CE525" t="str">
            <v>Reads</v>
          </cell>
          <cell r="CF525" t="str">
            <v>31-100days</v>
          </cell>
          <cell r="CG525" t="b">
            <v>0</v>
          </cell>
          <cell r="CH525"/>
          <cell r="CJ525" t="b">
            <v>0</v>
          </cell>
          <cell r="CK525" t="b">
            <v>0</v>
          </cell>
          <cell r="CL525" t="b">
            <v>0</v>
          </cell>
          <cell r="CM525"/>
          <cell r="CO525"/>
          <cell r="CP525"/>
          <cell r="CQ525" t="b">
            <v>0</v>
          </cell>
          <cell r="CR525" t="b">
            <v>0</v>
          </cell>
          <cell r="CS525" t="str">
            <v>Customer</v>
          </cell>
          <cell r="CT525"/>
          <cell r="CU525"/>
          <cell r="CV525" t="str">
            <v>Xoserve Internal CR (business improvement initiative)</v>
          </cell>
          <cell r="CW525" t="str">
            <v>Xoserve Only</v>
          </cell>
          <cell r="CX525" t="b">
            <v>0</v>
          </cell>
          <cell r="CY525" t="b">
            <v>0</v>
          </cell>
          <cell r="CZ525" t="b">
            <v>0</v>
          </cell>
          <cell r="DA525" t="b">
            <v>0</v>
          </cell>
          <cell r="DB525" t="str">
            <v>Service Area 23: Internal</v>
          </cell>
          <cell r="DC525" t="str">
            <v>None (Xoserve internal initiative)</v>
          </cell>
          <cell r="DD525" t="str">
            <v>Low</v>
          </cell>
          <cell r="DE525" t="b">
            <v>0</v>
          </cell>
          <cell r="DF525" t="b">
            <v>0</v>
          </cell>
        </row>
        <row r="526">
          <cell r="A526" t="str">
            <v>4483</v>
          </cell>
          <cell r="B526" t="str">
            <v>Unique Sites – NTS Datalogged sites in CON file</v>
          </cell>
          <cell r="C526" t="str">
            <v>99. Change Cancelled</v>
          </cell>
          <cell r="D526">
            <v>43084</v>
          </cell>
          <cell r="E526" t="str">
            <v>CO-RCVD 30/10/2017
Moved from CO-RCVD to 2.1 Start Up Approach in Progress 09/11/2017
99. Change Cancelled</v>
          </cell>
          <cell r="F526"/>
          <cell r="G526" t="b">
            <v>0</v>
          </cell>
          <cell r="H526"/>
          <cell r="I526">
            <v>42892</v>
          </cell>
          <cell r="K526">
            <v>43405</v>
          </cell>
          <cell r="L526" t="b">
            <v>0</v>
          </cell>
          <cell r="M526"/>
          <cell r="N526"/>
          <cell r="O526"/>
          <cell r="P526" t="str">
            <v>Liz Ryan</v>
          </cell>
          <cell r="Q526"/>
          <cell r="R526"/>
          <cell r="S526" t="str">
            <v>Dene Williams</v>
          </cell>
          <cell r="T526" t="str">
            <v>CR (Internal)</v>
          </cell>
          <cell r="U526" t="str">
            <v>CLOSED</v>
          </cell>
          <cell r="V526" t="b">
            <v>0</v>
          </cell>
          <cell r="X526"/>
          <cell r="AD526"/>
          <cell r="AF526"/>
          <cell r="AN526"/>
          <cell r="AR526"/>
          <cell r="AS526"/>
          <cell r="AZ526"/>
          <cell r="BB526"/>
          <cell r="BC526"/>
          <cell r="BE526" t="b">
            <v>0</v>
          </cell>
          <cell r="BM526"/>
          <cell r="BO526" t="str">
            <v>14/12/17 DC Email received from Liz Ryan to say this change and 4521 are duplicated.  I am closing this one as 4521 has a HLE being done.
13/12/17 DC Julie has highliged that this change by be duplicated by 4521, she ha sent an email to Liz to confirm.  T</v>
          </cell>
          <cell r="BQ526"/>
          <cell r="BS526"/>
          <cell r="BU526"/>
          <cell r="BW526"/>
          <cell r="BX526"/>
          <cell r="BY526">
            <v>99</v>
          </cell>
          <cell r="BZ526" t="str">
            <v>UKLP IADBI335</v>
          </cell>
          <cell r="CA526" t="str">
            <v>R &amp; N</v>
          </cell>
          <cell r="CB526"/>
          <cell r="CC526" t="str">
            <v>Project Delivery</v>
          </cell>
          <cell r="CD526" t="str">
            <v>ISU</v>
          </cell>
          <cell r="CE526" t="str">
            <v>Other</v>
          </cell>
          <cell r="CF526" t="str">
            <v>31-100days</v>
          </cell>
          <cell r="CG526" t="b">
            <v>1</v>
          </cell>
          <cell r="CH526" t="str">
            <v>Xoserve</v>
          </cell>
          <cell r="CI526">
            <v>43465</v>
          </cell>
          <cell r="CJ526" t="b">
            <v>0</v>
          </cell>
          <cell r="CK526" t="b">
            <v>0</v>
          </cell>
          <cell r="CL526" t="b">
            <v>0</v>
          </cell>
          <cell r="CM526"/>
          <cell r="CO526"/>
          <cell r="CP526" t="str">
            <v>High</v>
          </cell>
          <cell r="CQ526" t="b">
            <v>0</v>
          </cell>
          <cell r="CR526" t="b">
            <v>0</v>
          </cell>
          <cell r="CS526" t="str">
            <v>Customer</v>
          </cell>
          <cell r="CT526"/>
          <cell r="CU526"/>
          <cell r="CV526"/>
          <cell r="CW526"/>
          <cell r="CX526" t="b">
            <v>0</v>
          </cell>
          <cell r="CY526" t="b">
            <v>0</v>
          </cell>
          <cell r="CZ526" t="b">
            <v>0</v>
          </cell>
          <cell r="DA526" t="b">
            <v>0</v>
          </cell>
          <cell r="DB526"/>
          <cell r="DC526"/>
          <cell r="DD526"/>
          <cell r="DE526" t="b">
            <v>0</v>
          </cell>
          <cell r="DF526" t="b">
            <v>0</v>
          </cell>
        </row>
        <row r="527">
          <cell r="A527" t="str">
            <v>4496</v>
          </cell>
          <cell r="B527" t="str">
            <v>iGT Address Amendments - SAP</v>
          </cell>
          <cell r="C527" t="str">
            <v>2.1. Start-Up Approach In Progress</v>
          </cell>
          <cell r="D527">
            <v>43074</v>
          </cell>
          <cell r="E527" t="str">
            <v>CO-RCVD 30/10/2017
Moved from CO-RCVD to 2.1 Start Up Approach in Progress 09/11/2017
97. Xoserve require ChMC sponsorship
2.1 Start Up</v>
          </cell>
          <cell r="F527"/>
          <cell r="G527" t="b">
            <v>0</v>
          </cell>
          <cell r="H527"/>
          <cell r="I527">
            <v>42916</v>
          </cell>
          <cell r="K527">
            <v>43465</v>
          </cell>
          <cell r="L527" t="b">
            <v>0</v>
          </cell>
          <cell r="M527"/>
          <cell r="N527"/>
          <cell r="O527"/>
          <cell r="P527" t="str">
            <v>Richard Cresswell</v>
          </cell>
          <cell r="Q527"/>
          <cell r="R527"/>
          <cell r="S527" t="str">
            <v>Matt Rider</v>
          </cell>
          <cell r="T527" t="str">
            <v>CR (Internal)</v>
          </cell>
          <cell r="U527" t="str">
            <v>LIVE</v>
          </cell>
          <cell r="V527" t="b">
            <v>0</v>
          </cell>
          <cell r="X527"/>
          <cell r="AD527"/>
          <cell r="AF527"/>
          <cell r="AN527"/>
          <cell r="AR527"/>
          <cell r="AS527"/>
          <cell r="AZ527"/>
          <cell r="BB527"/>
          <cell r="BC527"/>
          <cell r="BE527" t="b">
            <v>0</v>
          </cell>
          <cell r="BM527"/>
          <cell r="BO527" t="str">
            <v>13/02/2018 Julie B - Matt R updated - Meeting held with SME's who have clarified the requirments. Change to be processed through to IA by the MR team.
07/02/2018 DC We had a meeting yesterday to discuss minor release changes and this change was confirmed</v>
          </cell>
          <cell r="BQ527"/>
          <cell r="BS527"/>
          <cell r="BU527"/>
          <cell r="BW527"/>
          <cell r="BX527"/>
          <cell r="BY527">
            <v>75</v>
          </cell>
          <cell r="BZ527" t="str">
            <v>UKLP IADBI358</v>
          </cell>
          <cell r="CA527" t="str">
            <v>R &amp; N</v>
          </cell>
          <cell r="CB527"/>
          <cell r="CC527" t="str">
            <v>Project Delivery</v>
          </cell>
          <cell r="CD527" t="str">
            <v>ISU</v>
          </cell>
          <cell r="CE527" t="str">
            <v>SPA</v>
          </cell>
          <cell r="CF527" t="str">
            <v>31-100days</v>
          </cell>
          <cell r="CG527" t="b">
            <v>1</v>
          </cell>
          <cell r="CH527" t="str">
            <v>Xoserve</v>
          </cell>
          <cell r="CI527">
            <v>43465</v>
          </cell>
          <cell r="CJ527" t="b">
            <v>0</v>
          </cell>
          <cell r="CK527" t="b">
            <v>0</v>
          </cell>
          <cell r="CL527" t="b">
            <v>0</v>
          </cell>
          <cell r="CM527"/>
          <cell r="CO527"/>
          <cell r="CP527" t="str">
            <v>High</v>
          </cell>
          <cell r="CQ527" t="b">
            <v>0</v>
          </cell>
          <cell r="CR527" t="b">
            <v>0</v>
          </cell>
          <cell r="CS527"/>
          <cell r="CT527" t="str">
            <v>Daily</v>
          </cell>
          <cell r="CU527"/>
          <cell r="CV527" t="str">
            <v>ChMC endorsed Change Proposal</v>
          </cell>
          <cell r="CW527" t="str">
            <v>One Market Group</v>
          </cell>
          <cell r="CX527" t="b">
            <v>0</v>
          </cell>
          <cell r="CY527" t="b">
            <v>0</v>
          </cell>
          <cell r="CZ527" t="b">
            <v>1</v>
          </cell>
          <cell r="DA527" t="b">
            <v>0</v>
          </cell>
          <cell r="DB527" t="str">
            <v>Service Area 1: Manage Supply Point Registration</v>
          </cell>
          <cell r="DC527" t="str">
            <v>Two to Five</v>
          </cell>
          <cell r="DD527" t="str">
            <v>Medium</v>
          </cell>
          <cell r="DE527" t="b">
            <v>0</v>
          </cell>
          <cell r="DF527" t="b">
            <v>0</v>
          </cell>
        </row>
        <row r="528">
          <cell r="A528" t="str">
            <v>4498</v>
          </cell>
          <cell r="B528" t="str">
            <v>ZSMP IGT Amendment prevention</v>
          </cell>
          <cell r="C528" t="str">
            <v>99. Change Cancelled</v>
          </cell>
          <cell r="D528">
            <v>43074</v>
          </cell>
          <cell r="E528" t="str">
            <v>CO-RCVD 30/10/2017
Moved from CO-RCVD to 2.1 Start Up Approach in Progress 09/11/2017
97. Xoserve require ChMC sponsorship
2.1 Start up Approach
99. Change Cancelled</v>
          </cell>
          <cell r="F528"/>
          <cell r="G528" t="b">
            <v>0</v>
          </cell>
          <cell r="H528"/>
          <cell r="I528">
            <v>42927</v>
          </cell>
          <cell r="K528">
            <v>43465</v>
          </cell>
          <cell r="L528" t="b">
            <v>0</v>
          </cell>
          <cell r="M528"/>
          <cell r="N528"/>
          <cell r="O528"/>
          <cell r="P528" t="str">
            <v>Richard Cresswell</v>
          </cell>
          <cell r="Q528"/>
          <cell r="R528"/>
          <cell r="S528" t="str">
            <v>Matt Rider</v>
          </cell>
          <cell r="T528" t="str">
            <v>CR (Internal)</v>
          </cell>
          <cell r="U528" t="str">
            <v>CLOSED</v>
          </cell>
          <cell r="V528" t="b">
            <v>0</v>
          </cell>
          <cell r="X528"/>
          <cell r="AD528"/>
          <cell r="AF528"/>
          <cell r="AN528"/>
          <cell r="AR528"/>
          <cell r="AS528"/>
          <cell r="AZ528"/>
          <cell r="BB528"/>
          <cell r="BC528"/>
          <cell r="BE528" t="b">
            <v>0</v>
          </cell>
          <cell r="BM528"/>
          <cell r="BO528" t="str">
            <v>13/2/2018 DC Update from Matt Rider to say this change is no longer needed, it was raised as a back up for CR358 in case it was not delivered, 358 is in scope for minor release.
07/02/2018 DC This change was discussed at the minor release meeting yesterda</v>
          </cell>
          <cell r="BQ528"/>
          <cell r="BS528"/>
          <cell r="BU528"/>
          <cell r="BW528"/>
          <cell r="BX528"/>
          <cell r="BY528">
            <v>75</v>
          </cell>
          <cell r="BZ528" t="str">
            <v>UKLP IADBI360</v>
          </cell>
          <cell r="CA528" t="str">
            <v>R &amp; N</v>
          </cell>
          <cell r="CB528"/>
          <cell r="CC528" t="str">
            <v>Project Delivery</v>
          </cell>
          <cell r="CD528" t="str">
            <v>ISU</v>
          </cell>
          <cell r="CE528" t="str">
            <v>SPA</v>
          </cell>
          <cell r="CF528" t="str">
            <v>31-100days</v>
          </cell>
          <cell r="CG528" t="b">
            <v>1</v>
          </cell>
          <cell r="CH528" t="str">
            <v>Xoserve</v>
          </cell>
          <cell r="CI528">
            <v>43465</v>
          </cell>
          <cell r="CJ528" t="b">
            <v>0</v>
          </cell>
          <cell r="CK528" t="b">
            <v>0</v>
          </cell>
          <cell r="CL528" t="b">
            <v>0</v>
          </cell>
          <cell r="CM528"/>
          <cell r="CO528"/>
          <cell r="CP528" t="str">
            <v>High</v>
          </cell>
          <cell r="CQ528" t="b">
            <v>0</v>
          </cell>
          <cell r="CR528" t="b">
            <v>0</v>
          </cell>
          <cell r="CS528"/>
          <cell r="CT528"/>
          <cell r="CU528"/>
          <cell r="CV528" t="str">
            <v>Xoserve Internal CR (business improvement initiative)</v>
          </cell>
          <cell r="CW528" t="str">
            <v>Xoserve Only</v>
          </cell>
          <cell r="CX528" t="b">
            <v>0</v>
          </cell>
          <cell r="CY528" t="b">
            <v>0</v>
          </cell>
          <cell r="CZ528" t="b">
            <v>1</v>
          </cell>
          <cell r="DA528" t="b">
            <v>0</v>
          </cell>
          <cell r="DB528" t="str">
            <v>Service Area 1: Manage Supply Point Registration</v>
          </cell>
          <cell r="DC528" t="str">
            <v>Two to Five</v>
          </cell>
          <cell r="DD528" t="str">
            <v>Medium</v>
          </cell>
          <cell r="DE528" t="b">
            <v>0</v>
          </cell>
          <cell r="DF528" t="b">
            <v>0</v>
          </cell>
        </row>
        <row r="529">
          <cell r="A529" t="str">
            <v>4499</v>
          </cell>
          <cell r="B529" t="str">
            <v>CDN/CDR File record Occurence Change</v>
          </cell>
          <cell r="C529" t="str">
            <v>2.1. Start-Up Approach In Progress</v>
          </cell>
          <cell r="D529">
            <v>43188</v>
          </cell>
          <cell r="E529" t="str">
            <v>CO-RCVD 30/10/2017
Moved from CO-RCVD to 2.1 Start Up Approach in Progress 09/11/2017
Moved to 98. propose to close - JB - 30/11/17
01/12/17 - JB - 97. Xoserve require ChMC sponsorship
2.1. Start-Up Approach In Progress
99. Change Cancelled
2.1. Start-Up</v>
          </cell>
          <cell r="F529"/>
          <cell r="G529" t="b">
            <v>0</v>
          </cell>
          <cell r="H529"/>
          <cell r="I529">
            <v>42927</v>
          </cell>
          <cell r="K529">
            <v>43251</v>
          </cell>
          <cell r="L529" t="b">
            <v>0</v>
          </cell>
          <cell r="M529"/>
          <cell r="N529"/>
          <cell r="O529"/>
          <cell r="P529" t="str">
            <v>Emma Lyndon</v>
          </cell>
          <cell r="Q529"/>
          <cell r="R529"/>
          <cell r="S529" t="str">
            <v>Matt Rider</v>
          </cell>
          <cell r="T529" t="str">
            <v>CR (Internal)</v>
          </cell>
          <cell r="U529" t="str">
            <v>LIVE</v>
          </cell>
          <cell r="V529" t="b">
            <v>0</v>
          </cell>
          <cell r="W529">
            <v>43167</v>
          </cell>
          <cell r="X529"/>
          <cell r="AD529"/>
          <cell r="AF529"/>
          <cell r="AN529"/>
          <cell r="AR529"/>
          <cell r="AS529"/>
          <cell r="AZ529"/>
          <cell r="BB529"/>
          <cell r="BC529"/>
          <cell r="BE529" t="b">
            <v>0</v>
          </cell>
          <cell r="BM529"/>
          <cell r="BO529" t="str">
            <v>29/03/2018 DC I have opened this change as the funding is in place and Matt Rider is delivering this change as part of the minor release.
08/03/2018 Dc The change was approved at ChMC yesterday for closure due to no sponsor
19/02/2018 Update from Matt Rid</v>
          </cell>
          <cell r="BQ529"/>
          <cell r="BS529"/>
          <cell r="BU529"/>
          <cell r="BW529"/>
          <cell r="BX529"/>
          <cell r="BY529">
            <v>75</v>
          </cell>
          <cell r="BZ529" t="str">
            <v>UKLP IADBI365</v>
          </cell>
          <cell r="CA529" t="str">
            <v>R &amp; N</v>
          </cell>
          <cell r="CB529"/>
          <cell r="CC529" t="str">
            <v>Project Delivery</v>
          </cell>
          <cell r="CD529" t="str">
            <v>ISU</v>
          </cell>
          <cell r="CE529" t="str">
            <v>RGMA</v>
          </cell>
          <cell r="CF529" t="str">
            <v>31-100days</v>
          </cell>
          <cell r="CG529" t="b">
            <v>0</v>
          </cell>
          <cell r="CH529"/>
          <cell r="CJ529" t="b">
            <v>0</v>
          </cell>
          <cell r="CK529" t="b">
            <v>0</v>
          </cell>
          <cell r="CL529" t="b">
            <v>0</v>
          </cell>
          <cell r="CM529"/>
          <cell r="CO529"/>
          <cell r="CP529"/>
          <cell r="CQ529" t="b">
            <v>0</v>
          </cell>
          <cell r="CR529" t="b">
            <v>0</v>
          </cell>
          <cell r="CS529"/>
          <cell r="CT529"/>
          <cell r="CU529"/>
          <cell r="CV529" t="str">
            <v>Xoserve Internal CR (business improvement initiative)</v>
          </cell>
          <cell r="CW529" t="str">
            <v>Multiple Market Groups</v>
          </cell>
          <cell r="CX529" t="b">
            <v>1</v>
          </cell>
          <cell r="CY529" t="b">
            <v>0</v>
          </cell>
          <cell r="CZ529" t="b">
            <v>0</v>
          </cell>
          <cell r="DA529" t="b">
            <v>0</v>
          </cell>
          <cell r="DB529" t="str">
            <v>Service Area 23: Internal</v>
          </cell>
          <cell r="DC529" t="str">
            <v>None (Xoserve internal initiative)</v>
          </cell>
          <cell r="DD529" t="str">
            <v>Medium</v>
          </cell>
          <cell r="DE529" t="b">
            <v>0</v>
          </cell>
          <cell r="DF529" t="b">
            <v>0</v>
          </cell>
        </row>
        <row r="530">
          <cell r="A530" t="str">
            <v>4511</v>
          </cell>
          <cell r="B530" t="str">
            <v>Monthly AQ performance statistics</v>
          </cell>
          <cell r="C530" t="str">
            <v>12. CCR/Closedown document in progress</v>
          </cell>
          <cell r="D530">
            <v>43123</v>
          </cell>
          <cell r="E530" t="str">
            <v>CO RCVD - 25/10/2017
Moved from CO-RCVD to 2.2 Awaiting ME/BICC HLE Quote
08/11/2017
11. Change In Delivery
12. CCR/Closedown document in progress</v>
          </cell>
          <cell r="F530" t="str">
            <v>A request to schedule the AQ reporting. Currently this is a manual process but to support the transfer of the role to the operation team I have requested the reports to be scheduled so that they have a systematic way of reporting data every month after th</v>
          </cell>
          <cell r="G530" t="b">
            <v>0</v>
          </cell>
          <cell r="H530"/>
          <cell r="I530">
            <v>43033</v>
          </cell>
          <cell r="K530">
            <v>43252</v>
          </cell>
          <cell r="L530" t="b">
            <v>0</v>
          </cell>
          <cell r="M530"/>
          <cell r="N530"/>
          <cell r="O530"/>
          <cell r="P530" t="str">
            <v>Sue Prosser</v>
          </cell>
          <cell r="Q530" t="str">
            <v>ICAF 1/11/2017</v>
          </cell>
          <cell r="R530" t="str">
            <v>Andy Miller</v>
          </cell>
          <cell r="S530" t="str">
            <v>Steve Concannon</v>
          </cell>
          <cell r="T530" t="str">
            <v>CR (Internal)</v>
          </cell>
          <cell r="U530" t="str">
            <v>LIVE</v>
          </cell>
          <cell r="V530" t="b">
            <v>0</v>
          </cell>
          <cell r="X530"/>
          <cell r="AD530"/>
          <cell r="AF530"/>
          <cell r="AN530"/>
          <cell r="AR530"/>
          <cell r="AS530"/>
          <cell r="AZ530"/>
          <cell r="BB530"/>
          <cell r="BC530"/>
          <cell r="BE530" t="b">
            <v>0</v>
          </cell>
          <cell r="BH530">
            <v>43119</v>
          </cell>
          <cell r="BI530">
            <v>43119</v>
          </cell>
          <cell r="BM530"/>
          <cell r="BO530" t="str">
            <v xml:space="preserve">20/02/2018 DC Discussed this change today with Becky and Julie, we cannot close it until we received all the governance documentation.
02/02/18 DC Email from Harfan Ahmed to confirm this change can be closed.
02/02/18 DC Harfan is to send an confirmation </v>
          </cell>
          <cell r="BQ530"/>
          <cell r="BS530"/>
          <cell r="BU530"/>
          <cell r="BW530"/>
          <cell r="BX530"/>
          <cell r="BZ530"/>
          <cell r="CA530" t="str">
            <v>Data Office</v>
          </cell>
          <cell r="CB530" t="str">
            <v>XOS3588</v>
          </cell>
          <cell r="CC530" t="str">
            <v>Project Delivery</v>
          </cell>
          <cell r="CD530" t="str">
            <v>BW</v>
          </cell>
          <cell r="CE530" t="str">
            <v>RGMA</v>
          </cell>
          <cell r="CF530" t="str">
            <v>31-100days</v>
          </cell>
          <cell r="CG530" t="b">
            <v>0</v>
          </cell>
          <cell r="CH530"/>
          <cell r="CJ530" t="b">
            <v>0</v>
          </cell>
          <cell r="CK530" t="b">
            <v>0</v>
          </cell>
          <cell r="CL530" t="b">
            <v>0</v>
          </cell>
          <cell r="CM530"/>
          <cell r="CO530"/>
          <cell r="CP530"/>
          <cell r="CQ530" t="b">
            <v>1</v>
          </cell>
          <cell r="CR530" t="b">
            <v>0</v>
          </cell>
          <cell r="CS530"/>
          <cell r="CT530"/>
          <cell r="CU530"/>
          <cell r="CV530" t="str">
            <v>Xoserve Internal CR (business improvement initiative)</v>
          </cell>
          <cell r="CW530" t="str">
            <v>All UK Gas Market Participants</v>
          </cell>
          <cell r="CX530" t="b">
            <v>0</v>
          </cell>
          <cell r="CY530" t="b">
            <v>0</v>
          </cell>
          <cell r="CZ530" t="b">
            <v>0</v>
          </cell>
          <cell r="DA530" t="b">
            <v>0</v>
          </cell>
          <cell r="DB530" t="str">
            <v>Service Area 23: Internal</v>
          </cell>
          <cell r="DC530" t="str">
            <v>None (Xoserve internal initiative)</v>
          </cell>
          <cell r="DD530" t="str">
            <v>Medium</v>
          </cell>
          <cell r="DE530" t="b">
            <v>0</v>
          </cell>
          <cell r="DF530" t="b">
            <v>0</v>
          </cell>
        </row>
        <row r="531">
          <cell r="A531" t="str">
            <v>4351</v>
          </cell>
          <cell r="B531" t="str">
            <v>Spark Enhanced Registered User Portfolio Report</v>
          </cell>
          <cell r="C531" t="str">
            <v>99. Change Cancelled</v>
          </cell>
          <cell r="D531">
            <v>42968</v>
          </cell>
          <cell r="E531" t="str">
            <v>CO-RCVD 21/08/2017
CO-RCVD changed to 99. Change Cancelled</v>
          </cell>
          <cell r="F531" t="str">
            <v>park Energy require a Spark Enhanced Registered User Portfolio report containing the following data items: 
Confirmation Reference Number
Confirmation Effective Date
LDZ Identifier
Supply Type Code
EUC Number
Meter AQ
SPO AQ
DM SOQ
NDM SOQ
Meter Serial Nu</v>
          </cell>
          <cell r="G531" t="b">
            <v>0</v>
          </cell>
          <cell r="H531"/>
          <cell r="I531">
            <v>42968</v>
          </cell>
          <cell r="K531">
            <v>42978</v>
          </cell>
          <cell r="L531" t="b">
            <v>0</v>
          </cell>
          <cell r="M531"/>
          <cell r="N531"/>
          <cell r="O531"/>
          <cell r="P531" t="str">
            <v>Matt Smith</v>
          </cell>
          <cell r="Q531" t="str">
            <v>ICAF 30/08/2017</v>
          </cell>
          <cell r="R531"/>
          <cell r="S531" t="str">
            <v>Dene Williams</v>
          </cell>
          <cell r="T531" t="str">
            <v>CR (ASR)</v>
          </cell>
          <cell r="U531" t="str">
            <v>CLOSED</v>
          </cell>
          <cell r="V531" t="b">
            <v>0</v>
          </cell>
          <cell r="W531">
            <v>43048</v>
          </cell>
          <cell r="X531"/>
          <cell r="AD531"/>
          <cell r="AF531"/>
          <cell r="AN531"/>
          <cell r="AR531"/>
          <cell r="AS531"/>
          <cell r="AZ531"/>
          <cell r="BB531"/>
          <cell r="BC531"/>
          <cell r="BE531" t="b">
            <v>0</v>
          </cell>
          <cell r="BM531"/>
          <cell r="BO531" t="str">
            <v>09/11/17: DC Update from Matt Smith to close this change as the customer will come back with a new request. Change is now closed
26/10/17:DC The customer is re assessing their request and will come back to MS.
18/10/17: CM Matt Smith advise at ICAF today</v>
          </cell>
          <cell r="BQ531"/>
          <cell r="BS531"/>
          <cell r="BU531"/>
          <cell r="BW531"/>
          <cell r="BX531"/>
          <cell r="BY531">
            <v>99</v>
          </cell>
          <cell r="BZ531"/>
          <cell r="CA531" t="str">
            <v>R &amp; N</v>
          </cell>
          <cell r="CB531"/>
          <cell r="CC531" t="str">
            <v>Project Delivery</v>
          </cell>
          <cell r="CD531"/>
          <cell r="CE531"/>
          <cell r="CF531"/>
          <cell r="CG531" t="b">
            <v>0</v>
          </cell>
          <cell r="CH531"/>
          <cell r="CJ531" t="b">
            <v>0</v>
          </cell>
          <cell r="CK531" t="b">
            <v>0</v>
          </cell>
          <cell r="CL531" t="b">
            <v>0</v>
          </cell>
          <cell r="CM531"/>
          <cell r="CO531"/>
          <cell r="CP531"/>
          <cell r="CQ531" t="b">
            <v>0</v>
          </cell>
          <cell r="CR531" t="b">
            <v>0</v>
          </cell>
          <cell r="CS531"/>
          <cell r="CT531"/>
          <cell r="CU531"/>
          <cell r="CV531"/>
          <cell r="CW531"/>
          <cell r="CX531" t="b">
            <v>0</v>
          </cell>
          <cell r="CY531" t="b">
            <v>0</v>
          </cell>
          <cell r="CZ531" t="b">
            <v>0</v>
          </cell>
          <cell r="DA531" t="b">
            <v>0</v>
          </cell>
          <cell r="DB531"/>
          <cell r="DC531"/>
          <cell r="DD531"/>
          <cell r="DE531" t="b">
            <v>0</v>
          </cell>
          <cell r="DF531" t="b">
            <v>0</v>
          </cell>
        </row>
        <row r="532">
          <cell r="A532" t="str">
            <v>4352</v>
          </cell>
          <cell r="B532" t="str">
            <v>BGT Elected Sites Report</v>
          </cell>
          <cell r="C532" t="str">
            <v>99. Change Cancelled</v>
          </cell>
          <cell r="D532">
            <v>43097</v>
          </cell>
          <cell r="E532" t="str">
            <v>CO-RCVD 21/08/2017
CO-RCVD changed to 2.2. Awaiting ME/BICC HLE Quote -09/11/17
99. Change Cancelled</v>
          </cell>
          <cell r="F532" t="str">
            <v xml:space="preserve">The customer is requesting to receive a report that contains all sites that are Elected with British Gas.
The report headers will most likely mirror the BGT Meter report.
“MPRN”, 
“Current MSN”, 
“Meter Mechanism”, 
“Current Number of dials”, 
“Imperial </v>
          </cell>
          <cell r="G532" t="b">
            <v>0</v>
          </cell>
          <cell r="H532"/>
          <cell r="I532">
            <v>42968</v>
          </cell>
          <cell r="K532">
            <v>43008</v>
          </cell>
          <cell r="L532" t="b">
            <v>0</v>
          </cell>
          <cell r="M532"/>
          <cell r="N532"/>
          <cell r="O532"/>
          <cell r="P532" t="str">
            <v>Matt Smith/Dave Turpin</v>
          </cell>
          <cell r="Q532" t="str">
            <v>ICAF 11/10/17</v>
          </cell>
          <cell r="R532" t="str">
            <v>Andy Miller</v>
          </cell>
          <cell r="S532" t="str">
            <v>Tom Lineham</v>
          </cell>
          <cell r="T532" t="str">
            <v>CR (ASR)</v>
          </cell>
          <cell r="U532" t="str">
            <v>CLOSED</v>
          </cell>
          <cell r="V532" t="b">
            <v>0</v>
          </cell>
          <cell r="W532">
            <v>43097</v>
          </cell>
          <cell r="X532"/>
          <cell r="AD532"/>
          <cell r="AF532"/>
          <cell r="AN532"/>
          <cell r="AR532"/>
          <cell r="AS532"/>
          <cell r="AZ532"/>
          <cell r="BB532"/>
          <cell r="BC532"/>
          <cell r="BE532" t="b">
            <v>0</v>
          </cell>
          <cell r="BM532"/>
          <cell r="BO532" t="str">
            <v>28/112/12 DC I have an email from Emma Smith confirming this change is to be closed as the customer is taking the request no further.  I have email Karen Goodwin asking her to closed the change on her schedule.
28/12/17 DC Karen goodwin is chasing the HLE</v>
          </cell>
          <cell r="BQ532"/>
          <cell r="BS532"/>
          <cell r="BU532"/>
          <cell r="BW532"/>
          <cell r="BX532"/>
          <cell r="BY532">
            <v>99</v>
          </cell>
          <cell r="BZ532"/>
          <cell r="CA532" t="str">
            <v>Data Office</v>
          </cell>
          <cell r="CB532" t="str">
            <v>XO3555</v>
          </cell>
          <cell r="CC532" t="str">
            <v>ME</v>
          </cell>
          <cell r="CD532" t="str">
            <v>BW</v>
          </cell>
          <cell r="CE532" t="str">
            <v>Other</v>
          </cell>
          <cell r="CF532" t="str">
            <v>0-30days</v>
          </cell>
          <cell r="CG532" t="b">
            <v>0</v>
          </cell>
          <cell r="CH532"/>
          <cell r="CJ532" t="b">
            <v>0</v>
          </cell>
          <cell r="CK532" t="b">
            <v>0</v>
          </cell>
          <cell r="CL532" t="b">
            <v>0</v>
          </cell>
          <cell r="CM532"/>
          <cell r="CO532"/>
          <cell r="CP532"/>
          <cell r="CQ532" t="b">
            <v>0</v>
          </cell>
          <cell r="CR532" t="b">
            <v>0</v>
          </cell>
          <cell r="CS532" t="str">
            <v>customer</v>
          </cell>
          <cell r="CT532"/>
          <cell r="CU532"/>
          <cell r="CV532"/>
          <cell r="CW532"/>
          <cell r="CX532" t="b">
            <v>0</v>
          </cell>
          <cell r="CY532" t="b">
            <v>0</v>
          </cell>
          <cell r="CZ532" t="b">
            <v>0</v>
          </cell>
          <cell r="DA532" t="b">
            <v>0</v>
          </cell>
          <cell r="DB532"/>
          <cell r="DC532"/>
          <cell r="DD532"/>
          <cell r="DE532" t="b">
            <v>0</v>
          </cell>
          <cell r="DF532" t="b">
            <v>1</v>
          </cell>
        </row>
        <row r="533">
          <cell r="A533" t="str">
            <v>4354</v>
          </cell>
          <cell r="B533" t="str">
            <v>Request for New DNO Report
Nested CSEPs Hierarchy Report</v>
          </cell>
          <cell r="C533" t="str">
            <v>11. Change In Delivery</v>
          </cell>
          <cell r="D533">
            <v>43167</v>
          </cell>
          <cell r="E533" t="str">
            <v>CO-RCVD 01/09/2017
2.2. Awaiting ME/BICC HLE Quote
7. BER/Business Case In Progress
11. Change In Delivery</v>
          </cell>
          <cell r="F533" t="str">
            <v>Cadent has replaced its demand system and will be modelling the demand for individual iGT fed meter points.
In order to do this the demand for individual iGT fed meter points needs to be allocated to the correct location on the Cadent network. iGT fed met</v>
          </cell>
          <cell r="G533" t="b">
            <v>0</v>
          </cell>
          <cell r="H533"/>
          <cell r="I533">
            <v>42979</v>
          </cell>
          <cell r="K533">
            <v>43154</v>
          </cell>
          <cell r="L533" t="b">
            <v>0</v>
          </cell>
          <cell r="M533"/>
          <cell r="N533"/>
          <cell r="O533"/>
          <cell r="P533" t="str">
            <v>Cadent Gas /Emma Smith</v>
          </cell>
          <cell r="Q533" t="str">
            <v>ICAF - 18.10.17</v>
          </cell>
          <cell r="R533"/>
          <cell r="S533" t="str">
            <v>Jo Duncan</v>
          </cell>
          <cell r="T533" t="str">
            <v>CP</v>
          </cell>
          <cell r="U533" t="str">
            <v>LIVE</v>
          </cell>
          <cell r="V533" t="b">
            <v>0</v>
          </cell>
          <cell r="X533" t="str">
            <v>Fay Morris</v>
          </cell>
          <cell r="AD533"/>
          <cell r="AF533"/>
          <cell r="AN533"/>
          <cell r="AR533"/>
          <cell r="AS533"/>
          <cell r="AZ533"/>
          <cell r="BB533"/>
          <cell r="BC533"/>
          <cell r="BE533" t="b">
            <v>0</v>
          </cell>
          <cell r="BH533">
            <v>43270</v>
          </cell>
          <cell r="BM533"/>
          <cell r="BO533" t="str">
            <v>06/04/18 AC - On track 
04/04/2018 DC Email from  Karen Goodwin conirming the work will start on this change 30th April and end on 8th June.
29/03/18 Julie B - on track for 19th June
23/03/18 AC- Jo tracking down Crispin to sign off the EAF. Needs to be</v>
          </cell>
          <cell r="BQ533"/>
          <cell r="BS533"/>
          <cell r="BU533"/>
          <cell r="BW533"/>
          <cell r="BX533"/>
          <cell r="BY533">
            <v>50</v>
          </cell>
          <cell r="BZ533"/>
          <cell r="CA533" t="str">
            <v>Data Office</v>
          </cell>
          <cell r="CB533" t="str">
            <v>XOS3577</v>
          </cell>
          <cell r="CC533" t="str">
            <v>ME</v>
          </cell>
          <cell r="CD533" t="str">
            <v>BW</v>
          </cell>
          <cell r="CE533" t="str">
            <v>Other</v>
          </cell>
          <cell r="CF533" t="str">
            <v>31-100days</v>
          </cell>
          <cell r="CG533" t="b">
            <v>0</v>
          </cell>
          <cell r="CH533"/>
          <cell r="CJ533" t="b">
            <v>0</v>
          </cell>
          <cell r="CK533" t="b">
            <v>0</v>
          </cell>
          <cell r="CL533" t="b">
            <v>0</v>
          </cell>
          <cell r="CM533"/>
          <cell r="CO533"/>
          <cell r="CP533"/>
          <cell r="CQ533" t="b">
            <v>0</v>
          </cell>
          <cell r="CR533" t="b">
            <v>0</v>
          </cell>
          <cell r="CS533" t="str">
            <v>Customer</v>
          </cell>
          <cell r="CT533"/>
          <cell r="CU533"/>
          <cell r="CV533" t="str">
            <v>ChMC endorsed Change Proposal</v>
          </cell>
          <cell r="CW533" t="str">
            <v>One Market Participant</v>
          </cell>
          <cell r="CX533" t="b">
            <v>0</v>
          </cell>
          <cell r="CY533" t="b">
            <v>1</v>
          </cell>
          <cell r="CZ533" t="b">
            <v>0</v>
          </cell>
          <cell r="DA533" t="b">
            <v>0</v>
          </cell>
          <cell r="DB533" t="str">
            <v>Service Area 18: Provision of User Reports and Information</v>
          </cell>
          <cell r="DC533" t="str">
            <v>One</v>
          </cell>
          <cell r="DD533" t="str">
            <v>Low</v>
          </cell>
          <cell r="DE533" t="b">
            <v>0</v>
          </cell>
          <cell r="DF533" t="b">
            <v>0</v>
          </cell>
          <cell r="DG533">
            <v>43018</v>
          </cell>
          <cell r="DH533">
            <v>43166</v>
          </cell>
          <cell r="DJ533">
            <v>43166</v>
          </cell>
        </row>
        <row r="534">
          <cell r="A534" t="str">
            <v>4350</v>
          </cell>
          <cell r="B534" t="str">
            <v>Measurement history for all NTS Entry and NTS Exit Points between 1st  April 2017 and 30th  June 2017</v>
          </cell>
          <cell r="C534" t="str">
            <v>100. Change Completed</v>
          </cell>
          <cell r="D534">
            <v>42968</v>
          </cell>
          <cell r="E534" t="str">
            <v>CO-RCVD 21/08/2017
CO-RCVD changed to 11. Change In Delivery  -09/11/17
100. Change Completed</v>
          </cell>
          <cell r="F534" t="str">
            <v>BICC unable to complete this work, therefore ICAF is the route available.
Can the data be provided using GCS the GCS naming conventions for the NTS Entry and Exit Points (including the DN transfer and bio methane data)?
Data to be provided in excel
Date</v>
          </cell>
          <cell r="G534" t="b">
            <v>0</v>
          </cell>
          <cell r="H534"/>
          <cell r="I534">
            <v>42921</v>
          </cell>
          <cell r="K534">
            <v>42978</v>
          </cell>
          <cell r="L534" t="b">
            <v>0</v>
          </cell>
          <cell r="M534"/>
          <cell r="N534"/>
          <cell r="O534"/>
          <cell r="P534" t="str">
            <v>Matt Smith</v>
          </cell>
          <cell r="Q534" t="str">
            <v>ICAF 18/10/17</v>
          </cell>
          <cell r="R534"/>
          <cell r="S534" t="str">
            <v>Harfan Ahmed</v>
          </cell>
          <cell r="T534" t="str">
            <v>CR (ASR)</v>
          </cell>
          <cell r="U534" t="str">
            <v>COMPLETE</v>
          </cell>
          <cell r="V534" t="b">
            <v>0</v>
          </cell>
          <cell r="W534">
            <v>43063</v>
          </cell>
          <cell r="X534" t="str">
            <v>Fay Morris</v>
          </cell>
          <cell r="AD534"/>
          <cell r="AF534"/>
          <cell r="AN534"/>
          <cell r="AR534"/>
          <cell r="AS534"/>
          <cell r="AZ534"/>
          <cell r="BB534"/>
          <cell r="BC534"/>
          <cell r="BE534" t="b">
            <v>0</v>
          </cell>
          <cell r="BH534">
            <v>43056</v>
          </cell>
          <cell r="BM534"/>
          <cell r="BO534" t="str">
            <v xml:space="preserve">24/11/2017 DC Confirmation from Harfan that this has been completed as per the Schedule he sent over. I have closed the change. 100. Change Completed
18/10/17: CM Approved at ICAF today for BICC team to do the work. They will be available to test this on </v>
          </cell>
          <cell r="BQ534"/>
          <cell r="BS534"/>
          <cell r="BU534"/>
          <cell r="BW534"/>
          <cell r="BX534"/>
          <cell r="BY534">
            <v>50</v>
          </cell>
          <cell r="BZ534"/>
          <cell r="CA534" t="str">
            <v>other</v>
          </cell>
          <cell r="CB534" t="str">
            <v>3556</v>
          </cell>
          <cell r="CC534" t="str">
            <v>BICC</v>
          </cell>
          <cell r="CD534" t="str">
            <v>BW</v>
          </cell>
          <cell r="CE534" t="str">
            <v>Other</v>
          </cell>
          <cell r="CF534" t="str">
            <v>31-100days</v>
          </cell>
          <cell r="CG534" t="b">
            <v>0</v>
          </cell>
          <cell r="CH534"/>
          <cell r="CJ534" t="b">
            <v>0</v>
          </cell>
          <cell r="CK534" t="b">
            <v>0</v>
          </cell>
          <cell r="CL534" t="b">
            <v>0</v>
          </cell>
          <cell r="CM534"/>
          <cell r="CO534"/>
          <cell r="CP534"/>
          <cell r="CQ534" t="b">
            <v>0</v>
          </cell>
          <cell r="CR534" t="b">
            <v>0</v>
          </cell>
          <cell r="CS534" t="str">
            <v>Customer</v>
          </cell>
          <cell r="CT534"/>
          <cell r="CU534"/>
          <cell r="CV534"/>
          <cell r="CW534"/>
          <cell r="CX534" t="b">
            <v>0</v>
          </cell>
          <cell r="CY534" t="b">
            <v>0</v>
          </cell>
          <cell r="CZ534" t="b">
            <v>0</v>
          </cell>
          <cell r="DA534" t="b">
            <v>0</v>
          </cell>
          <cell r="DB534"/>
          <cell r="DC534"/>
          <cell r="DD534"/>
          <cell r="DE534" t="b">
            <v>0</v>
          </cell>
          <cell r="DF534" t="b">
            <v>0</v>
          </cell>
        </row>
        <row r="535">
          <cell r="A535" t="str">
            <v>4608</v>
          </cell>
          <cell r="B535" t="str">
            <v>SAP BW Accelerator: Data Gap Analysis</v>
          </cell>
          <cell r="C535" t="str">
            <v>7. BER/Business Case In Progress</v>
          </cell>
          <cell r="D535">
            <v>43145</v>
          </cell>
          <cell r="E535" t="str">
            <v>1. Awaiting ICAF Assignment
11. Change In Delivery
7. BER/Business Case In Progress</v>
          </cell>
          <cell r="F535"/>
          <cell r="G535" t="b">
            <v>0</v>
          </cell>
          <cell r="H535"/>
          <cell r="I535">
            <v>43145</v>
          </cell>
          <cell r="K535">
            <v>43185</v>
          </cell>
          <cell r="L535" t="b">
            <v>0</v>
          </cell>
          <cell r="M535"/>
          <cell r="N535"/>
          <cell r="O535"/>
          <cell r="P535" t="str">
            <v>Steve Concannon</v>
          </cell>
          <cell r="Q535"/>
          <cell r="R535" t="str">
            <v>Crispin Wibberley</v>
          </cell>
          <cell r="S535" t="str">
            <v>Jo Duncan</v>
          </cell>
          <cell r="T535" t="str">
            <v>CR (Internal)</v>
          </cell>
          <cell r="U535" t="str">
            <v>LIVE</v>
          </cell>
          <cell r="V535" t="b">
            <v>0</v>
          </cell>
          <cell r="X535"/>
          <cell r="AD535"/>
          <cell r="AF535"/>
          <cell r="AN535"/>
          <cell r="AR535"/>
          <cell r="AS535"/>
          <cell r="AZ535"/>
          <cell r="BB535"/>
          <cell r="BC535"/>
          <cell r="BE535" t="b">
            <v>0</v>
          </cell>
          <cell r="BM535"/>
          <cell r="BO535" t="str">
            <v>06/04/18 AC - Business case in progress. Julie to catch up with JD. 
03/04/18 ME spoke to JD this is  still going through commercials, BC date not confirmed 
29/03/18 Julie B - Steve C dealing with the commercials of this change
21/03/2018 DC Steve Conc</v>
          </cell>
          <cell r="BQ535"/>
          <cell r="BS535"/>
          <cell r="BU535"/>
          <cell r="BW535"/>
          <cell r="BX535"/>
          <cell r="BY535">
            <v>0</v>
          </cell>
          <cell r="BZ535"/>
          <cell r="CA535" t="str">
            <v>Data Office</v>
          </cell>
          <cell r="CB535"/>
          <cell r="CC535" t="str">
            <v>Project Delivery</v>
          </cell>
          <cell r="CD535" t="str">
            <v>BW</v>
          </cell>
          <cell r="CE535" t="str">
            <v>Other</v>
          </cell>
          <cell r="CF535" t="str">
            <v>60-100 days</v>
          </cell>
          <cell r="CG535" t="b">
            <v>0</v>
          </cell>
          <cell r="CH535"/>
          <cell r="CJ535" t="b">
            <v>0</v>
          </cell>
          <cell r="CK535" t="b">
            <v>0</v>
          </cell>
          <cell r="CL535" t="b">
            <v>0</v>
          </cell>
          <cell r="CM535"/>
          <cell r="CN535">
            <v>0</v>
          </cell>
          <cell r="CO535"/>
          <cell r="CP535"/>
          <cell r="CQ535" t="b">
            <v>0</v>
          </cell>
          <cell r="CR535" t="b">
            <v>0</v>
          </cell>
          <cell r="CS535"/>
          <cell r="CT535"/>
          <cell r="CU535"/>
          <cell r="CV535" t="str">
            <v>Xoserve Internal CR (business improvement initiative)</v>
          </cell>
          <cell r="CW535" t="str">
            <v>Xoserve Only</v>
          </cell>
          <cell r="CX535" t="b">
            <v>0</v>
          </cell>
          <cell r="CY535" t="b">
            <v>0</v>
          </cell>
          <cell r="CZ535" t="b">
            <v>0</v>
          </cell>
          <cell r="DA535" t="b">
            <v>0</v>
          </cell>
          <cell r="DB535" t="str">
            <v>Service Area 23: Internal</v>
          </cell>
          <cell r="DC535" t="str">
            <v>None (Xoserve internal initiative)</v>
          </cell>
          <cell r="DD535" t="str">
            <v>Medium</v>
          </cell>
          <cell r="DE535" t="b">
            <v>0</v>
          </cell>
          <cell r="DF535" t="b">
            <v>0</v>
          </cell>
        </row>
        <row r="536">
          <cell r="A536" t="str">
            <v>4612</v>
          </cell>
          <cell r="B536" t="str">
            <v>RGMA Activity on Transfer Date</v>
          </cell>
          <cell r="C536" t="str">
            <v>2.1. Start-Up Approach In Progress</v>
          </cell>
          <cell r="D536">
            <v>43159</v>
          </cell>
          <cell r="E536" t="str">
            <v>1. Awaiting ICAF Assignment
2.2. Awaiting ME/BICC HLE Quote
2.1. Start-Up Approach In Progress</v>
          </cell>
          <cell r="F536" t="str">
            <v>A system defect (655) has been found with the opening read process in ‘UK Link’ impacting circa 1k transfers since Nexus Go Live on 01st June 2017. This situation represents an increasing reputational risk. 
The failure is principally related to receivin</v>
          </cell>
          <cell r="G536" t="b">
            <v>0</v>
          </cell>
          <cell r="H536" t="str">
            <v>XO3659</v>
          </cell>
          <cell r="I536">
            <v>43151</v>
          </cell>
          <cell r="K536">
            <v>43191</v>
          </cell>
          <cell r="L536" t="b">
            <v>0</v>
          </cell>
          <cell r="M536"/>
          <cell r="N536"/>
          <cell r="O536"/>
          <cell r="P536" t="str">
            <v>John Harris</v>
          </cell>
          <cell r="Q536"/>
          <cell r="R536" t="str">
            <v>Sat Kalsi</v>
          </cell>
          <cell r="S536" t="str">
            <v>Matt Rider</v>
          </cell>
          <cell r="T536" t="str">
            <v>CR (Internal)</v>
          </cell>
          <cell r="U536" t="str">
            <v>LIVE</v>
          </cell>
          <cell r="V536" t="b">
            <v>0</v>
          </cell>
          <cell r="X536"/>
          <cell r="AD536"/>
          <cell r="AF536"/>
          <cell r="AN536"/>
          <cell r="AR536"/>
          <cell r="AS536"/>
          <cell r="AZ536"/>
          <cell r="BB536"/>
          <cell r="BC536"/>
          <cell r="BE536" t="b">
            <v>0</v>
          </cell>
          <cell r="BM536"/>
          <cell r="BO536" t="str">
            <v>28/03/2018 DC Matt Rider has confirm that this change will  be updated to show the BW requirment so that we can get an impact assessment from wipro for all requirements.
28/02/2018 DC At ICAF the change was discussed and the forum advised that the ME Team</v>
          </cell>
          <cell r="BQ536"/>
          <cell r="BS536"/>
          <cell r="BU536"/>
          <cell r="BW536"/>
          <cell r="BX536"/>
          <cell r="BY536">
            <v>75</v>
          </cell>
          <cell r="BZ536"/>
          <cell r="CA536" t="str">
            <v>R &amp; N</v>
          </cell>
          <cell r="CB536"/>
          <cell r="CC536" t="str">
            <v>Project Delivery</v>
          </cell>
          <cell r="CD536" t="str">
            <v>ISU</v>
          </cell>
          <cell r="CE536" t="str">
            <v>Reads</v>
          </cell>
          <cell r="CF536" t="str">
            <v>100+ days</v>
          </cell>
          <cell r="CG536" t="b">
            <v>0</v>
          </cell>
          <cell r="CH536"/>
          <cell r="CJ536" t="b">
            <v>1</v>
          </cell>
          <cell r="CK536" t="b">
            <v>0</v>
          </cell>
          <cell r="CL536" t="b">
            <v>1</v>
          </cell>
          <cell r="CM536"/>
          <cell r="CN536">
            <v>0</v>
          </cell>
          <cell r="CO536"/>
          <cell r="CP536"/>
          <cell r="CQ536" t="b">
            <v>0</v>
          </cell>
          <cell r="CR536" t="b">
            <v>1</v>
          </cell>
          <cell r="CS536"/>
          <cell r="CT536"/>
          <cell r="CU536"/>
          <cell r="CV536" t="str">
            <v>Xoserve Internal CR (business improvement initiative)</v>
          </cell>
          <cell r="CW536" t="str">
            <v>All UK Gas Market Participants</v>
          </cell>
          <cell r="CX536" t="b">
            <v>1</v>
          </cell>
          <cell r="CY536" t="b">
            <v>0</v>
          </cell>
          <cell r="CZ536" t="b">
            <v>0</v>
          </cell>
          <cell r="DA536" t="b">
            <v>0</v>
          </cell>
          <cell r="DB536" t="str">
            <v>Service Area 23: Internal</v>
          </cell>
          <cell r="DC536" t="str">
            <v>Two to Five</v>
          </cell>
          <cell r="DD536" t="str">
            <v>High</v>
          </cell>
          <cell r="DE536" t="b">
            <v>0</v>
          </cell>
          <cell r="DF536" t="b">
            <v>1</v>
          </cell>
        </row>
        <row r="537">
          <cell r="A537" t="str">
            <v>4613</v>
          </cell>
          <cell r="B537" t="str">
            <v>Market Intelligence Service (MIS)</v>
          </cell>
          <cell r="C537" t="str">
            <v>2.1. Start-Up Approach In Progress</v>
          </cell>
          <cell r="D537">
            <v>43159</v>
          </cell>
          <cell r="E537" t="str">
            <v>1. Awaiting ICAF Assignment
2.1. Start-Up Approach In Progress</v>
          </cell>
          <cell r="F537" t="str">
            <v>What:
1. The Market Intelligence Service (MIS) will be single and dual fuel solution that will complement Ofgem’s Faster and More Reliable Switching Programme, and deliver a wide range of data, processes and services for a better and more reliable consume</v>
          </cell>
          <cell r="G537" t="b">
            <v>0</v>
          </cell>
          <cell r="H537"/>
          <cell r="I537">
            <v>43152</v>
          </cell>
          <cell r="K537">
            <v>43188</v>
          </cell>
          <cell r="L537" t="b">
            <v>0</v>
          </cell>
          <cell r="M537"/>
          <cell r="N537"/>
          <cell r="O537"/>
          <cell r="P537" t="str">
            <v>Mark Pollard</v>
          </cell>
          <cell r="Q537"/>
          <cell r="R537" t="str">
            <v>Crispin Wibberley</v>
          </cell>
          <cell r="S537" t="str">
            <v>Mark Pollard</v>
          </cell>
          <cell r="T537" t="str">
            <v>CR (Internal)</v>
          </cell>
          <cell r="U537" t="str">
            <v>LIVE</v>
          </cell>
          <cell r="V537" t="b">
            <v>0</v>
          </cell>
          <cell r="X537"/>
          <cell r="AD537"/>
          <cell r="AF537"/>
          <cell r="AN537"/>
          <cell r="AR537"/>
          <cell r="AS537"/>
          <cell r="AZ537"/>
          <cell r="BB537"/>
          <cell r="BC537"/>
          <cell r="BE537" t="b">
            <v>0</v>
          </cell>
          <cell r="BM537"/>
          <cell r="BO537" t="str">
            <v>04/04 DC Sent an email to Mark to chase up the PAT Tool.
27/02/2018 DC Assigned to the Data Plaform at ICAF with Mark Pollard as Project Manager.  
26/02/18 Julie B - During Flash Validation we have advised that Customer Switching is at Risk due to the f</v>
          </cell>
          <cell r="BQ537"/>
          <cell r="BS537"/>
          <cell r="BU537"/>
          <cell r="BW537"/>
          <cell r="BX537"/>
          <cell r="BZ537"/>
          <cell r="CA537" t="str">
            <v>Data Office</v>
          </cell>
          <cell r="CB537"/>
          <cell r="CC537" t="str">
            <v>Project Delivery</v>
          </cell>
          <cell r="CD537"/>
          <cell r="CE537"/>
          <cell r="CF537" t="str">
            <v>100+ days</v>
          </cell>
          <cell r="CG537" t="b">
            <v>0</v>
          </cell>
          <cell r="CH537"/>
          <cell r="CJ537" t="b">
            <v>0</v>
          </cell>
          <cell r="CK537" t="b">
            <v>0</v>
          </cell>
          <cell r="CL537" t="b">
            <v>0</v>
          </cell>
          <cell r="CM537"/>
          <cell r="CN537">
            <v>0</v>
          </cell>
          <cell r="CO537"/>
          <cell r="CP537"/>
          <cell r="CQ537" t="b">
            <v>0</v>
          </cell>
          <cell r="CR537" t="b">
            <v>0</v>
          </cell>
          <cell r="CS537"/>
          <cell r="CT537"/>
          <cell r="CU537"/>
          <cell r="CV537" t="str">
            <v>MOD/Ofgem</v>
          </cell>
          <cell r="CW537" t="str">
            <v>All UK Gas Market Participants</v>
          </cell>
          <cell r="CX537" t="b">
            <v>1</v>
          </cell>
          <cell r="CY537" t="b">
            <v>1</v>
          </cell>
          <cell r="CZ537" t="b">
            <v>1</v>
          </cell>
          <cell r="DA537" t="b">
            <v>1</v>
          </cell>
          <cell r="DB537" t="str">
            <v>Service Area 23: Internal</v>
          </cell>
          <cell r="DC537" t="str">
            <v>None (Xoserve internal initiative)</v>
          </cell>
          <cell r="DD537" t="str">
            <v>High</v>
          </cell>
          <cell r="DE537" t="b">
            <v>0</v>
          </cell>
          <cell r="DF537" t="b">
            <v>1</v>
          </cell>
        </row>
        <row r="538">
          <cell r="A538" t="str">
            <v>4268</v>
          </cell>
          <cell r="B538" t="str">
            <v>Date change for extraction and provision of DDS Annual Refresh files</v>
          </cell>
          <cell r="C538" t="str">
            <v>99. Change Cancelled</v>
          </cell>
          <cell r="D538">
            <v>43019</v>
          </cell>
          <cell r="E538" t="str">
            <v>CO-RCVD 11/10/2017
CO-RCVD changed to 99.Change Cancelled  16/11/17</v>
          </cell>
          <cell r="F538"/>
          <cell r="G538" t="b">
            <v>0</v>
          </cell>
          <cell r="H538"/>
          <cell r="I538">
            <v>43019</v>
          </cell>
          <cell r="K538">
            <v>43039</v>
          </cell>
          <cell r="L538" t="b">
            <v>0</v>
          </cell>
          <cell r="M538"/>
          <cell r="N538"/>
          <cell r="O538"/>
          <cell r="P538" t="str">
            <v>Andy Clasper</v>
          </cell>
          <cell r="Q538" t="str">
            <v>ICAF 11/10/17</v>
          </cell>
          <cell r="R538"/>
          <cell r="S538" t="str">
            <v>Dene Williams</v>
          </cell>
          <cell r="T538" t="str">
            <v>CR (ASR)</v>
          </cell>
          <cell r="U538" t="str">
            <v>CLOSED</v>
          </cell>
          <cell r="V538" t="b">
            <v>0</v>
          </cell>
          <cell r="X538"/>
          <cell r="AD538"/>
          <cell r="AF538"/>
          <cell r="AN538"/>
          <cell r="AR538"/>
          <cell r="AS538"/>
          <cell r="AZ538"/>
          <cell r="BB538"/>
          <cell r="BC538"/>
          <cell r="BE538" t="b">
            <v>0</v>
          </cell>
          <cell r="BM538"/>
          <cell r="BO538" t="str">
            <v>16/11/2017 Dc Matt confirmed that no work was completed on this, it has been closed on database. 
06/11/2017 DC I have just had a conversation with Matt Smith who informs me that this change can now be closed as it was a BAU activity that has been set rea</v>
          </cell>
          <cell r="BQ538"/>
          <cell r="BS538"/>
          <cell r="BU538"/>
          <cell r="BW538"/>
          <cell r="BX538"/>
          <cell r="BY538">
            <v>50</v>
          </cell>
          <cell r="BZ538"/>
          <cell r="CA538" t="str">
            <v>R &amp; N</v>
          </cell>
          <cell r="CB538" t="str">
            <v>XOS3572</v>
          </cell>
          <cell r="CC538" t="str">
            <v>ME</v>
          </cell>
          <cell r="CD538"/>
          <cell r="CE538"/>
          <cell r="CF538"/>
          <cell r="CG538" t="b">
            <v>0</v>
          </cell>
          <cell r="CH538"/>
          <cell r="CJ538" t="b">
            <v>0</v>
          </cell>
          <cell r="CK538" t="b">
            <v>0</v>
          </cell>
          <cell r="CL538" t="b">
            <v>0</v>
          </cell>
          <cell r="CM538"/>
          <cell r="CO538"/>
          <cell r="CP538"/>
          <cell r="CQ538" t="b">
            <v>0</v>
          </cell>
          <cell r="CR538" t="b">
            <v>0</v>
          </cell>
          <cell r="CS538"/>
          <cell r="CT538"/>
          <cell r="CU538"/>
          <cell r="CV538"/>
          <cell r="CW538"/>
          <cell r="CX538" t="b">
            <v>0</v>
          </cell>
          <cell r="CY538" t="b">
            <v>0</v>
          </cell>
          <cell r="CZ538" t="b">
            <v>0</v>
          </cell>
          <cell r="DA538" t="b">
            <v>0</v>
          </cell>
          <cell r="DB538"/>
          <cell r="DC538"/>
          <cell r="DD538"/>
          <cell r="DE538" t="b">
            <v>0</v>
          </cell>
          <cell r="DF538" t="b">
            <v>0</v>
          </cell>
        </row>
        <row r="539">
          <cell r="A539" t="str">
            <v>4377</v>
          </cell>
          <cell r="B539" t="str">
            <v>NG Gateway Migration – Impacts to existing connections to vSTIG</v>
          </cell>
          <cell r="C539" t="str">
            <v>99. Change Cancelled</v>
          </cell>
          <cell r="D539">
            <v>43063</v>
          </cell>
          <cell r="E539" t="str">
            <v>CO-RCVD 04/10/2017
CO-RCVD changed to 2.2. Awaiting ME/BICC HLE Quote -09/11/17
99. Change Cancelled</v>
          </cell>
          <cell r="F539" t="str">
            <v>The network infrastructure for the National Grid secure internet gateway has reached end of life and is currently supported on a reasonable endeavours basis only. Coupled with this National Grid are closing Leicester Data Hall in 2019 and require these ne</v>
          </cell>
          <cell r="G539" t="b">
            <v>0</v>
          </cell>
          <cell r="H539" t="str">
            <v>COR4149</v>
          </cell>
          <cell r="I539">
            <v>43012</v>
          </cell>
          <cell r="K539">
            <v>43039</v>
          </cell>
          <cell r="L539" t="b">
            <v>0</v>
          </cell>
          <cell r="M539"/>
          <cell r="N539"/>
          <cell r="O539"/>
          <cell r="P539" t="str">
            <v>Nicola Walton</v>
          </cell>
          <cell r="Q539" t="str">
            <v>ICAF 04/10/2017</v>
          </cell>
          <cell r="R539"/>
          <cell r="S539" t="str">
            <v>Rachel Addison</v>
          </cell>
          <cell r="T539" t="str">
            <v>CR (Internal)</v>
          </cell>
          <cell r="U539" t="str">
            <v>CLOSED</v>
          </cell>
          <cell r="V539" t="b">
            <v>0</v>
          </cell>
          <cell r="X539"/>
          <cell r="AD539"/>
          <cell r="AF539"/>
          <cell r="AN539"/>
          <cell r="AR539"/>
          <cell r="AS539"/>
          <cell r="AZ539"/>
          <cell r="BB539"/>
          <cell r="BC539"/>
          <cell r="BE539" t="b">
            <v>0</v>
          </cell>
          <cell r="BH539">
            <v>36558</v>
          </cell>
          <cell r="BM539"/>
          <cell r="BO539" t="str">
            <v xml:space="preserve">24/11/2017 DC Confirmation recevied and Change closed 
24/11/2017 DC Discussed with the project team, this change has been cancelled, they are to email me over confirmation.
24/11/2017 This is cancelled on the ME Schedule, se
9/10/17 DC The CR has been </v>
          </cell>
          <cell r="BQ539"/>
          <cell r="BS539"/>
          <cell r="BU539"/>
          <cell r="BW539"/>
          <cell r="BX539"/>
          <cell r="BY539">
            <v>50</v>
          </cell>
          <cell r="BZ539"/>
          <cell r="CA539" t="str">
            <v>T &amp; SS</v>
          </cell>
          <cell r="CB539" t="str">
            <v>3570</v>
          </cell>
          <cell r="CC539" t="str">
            <v>ME</v>
          </cell>
          <cell r="CD539" t="str">
            <v>Other</v>
          </cell>
          <cell r="CE539" t="str">
            <v>Other</v>
          </cell>
          <cell r="CF539" t="str">
            <v>0-30days</v>
          </cell>
          <cell r="CG539" t="b">
            <v>0</v>
          </cell>
          <cell r="CH539"/>
          <cell r="CJ539" t="b">
            <v>0</v>
          </cell>
          <cell r="CK539" t="b">
            <v>0</v>
          </cell>
          <cell r="CL539" t="b">
            <v>0</v>
          </cell>
          <cell r="CM539"/>
          <cell r="CO539"/>
          <cell r="CP539"/>
          <cell r="CQ539" t="b">
            <v>0</v>
          </cell>
          <cell r="CR539" t="b">
            <v>0</v>
          </cell>
          <cell r="CS539"/>
          <cell r="CT539"/>
          <cell r="CU539"/>
          <cell r="CV539"/>
          <cell r="CW539"/>
          <cell r="CX539" t="b">
            <v>0</v>
          </cell>
          <cell r="CY539" t="b">
            <v>0</v>
          </cell>
          <cell r="CZ539" t="b">
            <v>0</v>
          </cell>
          <cell r="DA539" t="b">
            <v>0</v>
          </cell>
          <cell r="DB539"/>
          <cell r="DC539"/>
          <cell r="DD539"/>
          <cell r="DE539" t="b">
            <v>0</v>
          </cell>
          <cell r="DF539" t="b">
            <v>0</v>
          </cell>
        </row>
        <row r="540">
          <cell r="A540" t="str">
            <v>4097</v>
          </cell>
          <cell r="B540" t="str">
            <v>New Vulnerable Customer Needs codes</v>
          </cell>
          <cell r="C540" t="str">
            <v>99. Change Cancelled</v>
          </cell>
          <cell r="D540">
            <v>43035</v>
          </cell>
          <cell r="E540" t="str">
            <v>CO-RCVD 27/10/17
CO-RCVD changed to 11. Change in Delviery 
09/11/17</v>
          </cell>
          <cell r="F540"/>
          <cell r="G540" t="b">
            <v>0</v>
          </cell>
          <cell r="H540"/>
          <cell r="I540">
            <v>42587</v>
          </cell>
          <cell r="L540" t="b">
            <v>0</v>
          </cell>
          <cell r="M540"/>
          <cell r="N540"/>
          <cell r="O540"/>
          <cell r="P540" t="str">
            <v>Steve Nunnington</v>
          </cell>
          <cell r="Q540"/>
          <cell r="R540"/>
          <cell r="S540" t="str">
            <v>Christina Francis</v>
          </cell>
          <cell r="T540" t="str">
            <v>CR (Internal)</v>
          </cell>
          <cell r="U540" t="str">
            <v>CLOSED</v>
          </cell>
          <cell r="V540" t="b">
            <v>0</v>
          </cell>
          <cell r="X540"/>
          <cell r="AD540"/>
          <cell r="AF540"/>
          <cell r="AN540"/>
          <cell r="AR540"/>
          <cell r="AS540"/>
          <cell r="AZ540"/>
          <cell r="BB540"/>
          <cell r="BC540"/>
          <cell r="BE540" t="b">
            <v>0</v>
          </cell>
          <cell r="BH540">
            <v>43280</v>
          </cell>
          <cell r="BM540"/>
          <cell r="BO540" t="str">
            <v>11/12/17 DC Email from Joanna Ferguson requesting this change be formally withdrawn.
(This Change has been added because it has been dropped off Release 1.1 and we are awaiting a decision by OFGEM on whether UKLP273 or UKLP249 will need to be delivered)
2</v>
          </cell>
          <cell r="BQ540"/>
          <cell r="BS540"/>
          <cell r="BU540"/>
          <cell r="BW540"/>
          <cell r="BX540"/>
          <cell r="BY540">
            <v>2</v>
          </cell>
          <cell r="BZ540" t="str">
            <v>UKLP249</v>
          </cell>
          <cell r="CA540" t="str">
            <v>R &amp; N</v>
          </cell>
          <cell r="CB540"/>
          <cell r="CC540" t="str">
            <v>Project Delivery</v>
          </cell>
          <cell r="CD540" t="str">
            <v>ISU</v>
          </cell>
          <cell r="CE540" t="str">
            <v>SPA</v>
          </cell>
          <cell r="CF540" t="str">
            <v>31-100days</v>
          </cell>
          <cell r="CG540" t="b">
            <v>0</v>
          </cell>
          <cell r="CH540"/>
          <cell r="CJ540" t="b">
            <v>0</v>
          </cell>
          <cell r="CK540" t="b">
            <v>0</v>
          </cell>
          <cell r="CL540" t="b">
            <v>0</v>
          </cell>
          <cell r="CM540"/>
          <cell r="CO540"/>
          <cell r="CP540"/>
          <cell r="CQ540" t="b">
            <v>0</v>
          </cell>
          <cell r="CR540" t="b">
            <v>0</v>
          </cell>
          <cell r="CS540"/>
          <cell r="CT540"/>
          <cell r="CU540"/>
          <cell r="CV540"/>
          <cell r="CW540"/>
          <cell r="CX540" t="b">
            <v>0</v>
          </cell>
          <cell r="CY540" t="b">
            <v>0</v>
          </cell>
          <cell r="CZ540" t="b">
            <v>0</v>
          </cell>
          <cell r="DA540" t="b">
            <v>0</v>
          </cell>
          <cell r="DB540"/>
          <cell r="DC540"/>
          <cell r="DD540"/>
          <cell r="DE540" t="b">
            <v>0</v>
          </cell>
          <cell r="DF540" t="b">
            <v>0</v>
          </cell>
        </row>
        <row r="541">
          <cell r="A541" t="str">
            <v>4519</v>
          </cell>
          <cell r="B541" t="str">
            <v>PPN File Report Delivery Schedule Change for a single Shipper.</v>
          </cell>
          <cell r="C541" t="str">
            <v>99. Change Cancelled</v>
          </cell>
          <cell r="D541">
            <v>43038</v>
          </cell>
          <cell r="E541" t="str">
            <v>CO-RCVD 30/10/17
CO-RCVD changed to 2.2. Awaiting ME/BICC HLE Quote -09/11/17
99. Change Cancelled</v>
          </cell>
          <cell r="F541" t="str">
            <v xml:space="preserve"> Currently, the PPN File report is run by CDS on a yearly basis and is generated using a custom extraction job and is for multiple shippers. DONG Energy Sales (UK) have enquired about taking this on a monthly basis.
The current report consists of the fol</v>
          </cell>
          <cell r="G541" t="b">
            <v>0</v>
          </cell>
          <cell r="H541"/>
          <cell r="I541">
            <v>43038</v>
          </cell>
          <cell r="K541">
            <v>42765</v>
          </cell>
          <cell r="L541" t="b">
            <v>0</v>
          </cell>
          <cell r="M541"/>
          <cell r="N541"/>
          <cell r="O541"/>
          <cell r="P541" t="str">
            <v>Mike Osler</v>
          </cell>
          <cell r="Q541" t="str">
            <v>ICAF 1/11/2017</v>
          </cell>
          <cell r="R541"/>
          <cell r="S541" t="str">
            <v>Steve Concannon</v>
          </cell>
          <cell r="T541" t="str">
            <v>CR (ASR)</v>
          </cell>
          <cell r="U541" t="str">
            <v>CLOSED</v>
          </cell>
          <cell r="V541" t="b">
            <v>0</v>
          </cell>
          <cell r="W541">
            <v>43109</v>
          </cell>
          <cell r="X541"/>
          <cell r="AD541"/>
          <cell r="AF541"/>
          <cell r="AN541"/>
          <cell r="AR541"/>
          <cell r="AS541"/>
          <cell r="AZ541"/>
          <cell r="BB541"/>
          <cell r="BC541"/>
          <cell r="BE541" t="b">
            <v>1</v>
          </cell>
          <cell r="BH541">
            <v>43130</v>
          </cell>
          <cell r="BM541"/>
          <cell r="BO541" t="str">
            <v>09/01/2018 Dc Email from Mike Orlser to say he agrees this change can be closed, I have sent out an email to all concern to advise this change is now closed.  The industry may raise a CP for this in the future..
22/11/17 DC Harfan to do a Flash Validation</v>
          </cell>
          <cell r="BQ541"/>
          <cell r="BS541"/>
          <cell r="BU541"/>
          <cell r="BW541"/>
          <cell r="BX541"/>
          <cell r="BZ541"/>
          <cell r="CA541" t="str">
            <v>Data Office</v>
          </cell>
          <cell r="CB541" t="str">
            <v>XOS3585</v>
          </cell>
          <cell r="CC541" t="str">
            <v>ME</v>
          </cell>
          <cell r="CD541" t="str">
            <v>BW</v>
          </cell>
          <cell r="CE541" t="str">
            <v>Other</v>
          </cell>
          <cell r="CF541" t="str">
            <v>0-30days</v>
          </cell>
          <cell r="CG541" t="b">
            <v>0</v>
          </cell>
          <cell r="CH541"/>
          <cell r="CJ541" t="b">
            <v>0</v>
          </cell>
          <cell r="CK541" t="b">
            <v>0</v>
          </cell>
          <cell r="CL541" t="b">
            <v>0</v>
          </cell>
          <cell r="CM541"/>
          <cell r="CO541"/>
          <cell r="CP541"/>
          <cell r="CQ541" t="b">
            <v>0</v>
          </cell>
          <cell r="CR541" t="b">
            <v>0</v>
          </cell>
          <cell r="CS541" t="str">
            <v>Customer</v>
          </cell>
          <cell r="CT541"/>
          <cell r="CU541"/>
          <cell r="CV541" t="str">
            <v>Additional or 3rd Party Service Request</v>
          </cell>
          <cell r="CW541" t="str">
            <v>Xoserve Only</v>
          </cell>
          <cell r="CX541" t="b">
            <v>0</v>
          </cell>
          <cell r="CY541" t="b">
            <v>0</v>
          </cell>
          <cell r="CZ541" t="b">
            <v>0</v>
          </cell>
          <cell r="DA541" t="b">
            <v>0</v>
          </cell>
          <cell r="DB541" t="str">
            <v>Service Area 18: Provision of User Reports and Information</v>
          </cell>
          <cell r="DC541" t="str">
            <v>One</v>
          </cell>
          <cell r="DD541" t="str">
            <v>Low</v>
          </cell>
          <cell r="DE541" t="b">
            <v>0</v>
          </cell>
          <cell r="DF541" t="b">
            <v>0</v>
          </cell>
        </row>
        <row r="542">
          <cell r="A542" t="str">
            <v>4520</v>
          </cell>
          <cell r="B542" t="str">
            <v>UIG Monthly Reporting</v>
          </cell>
          <cell r="C542" t="str">
            <v>12. CCR/Closedown document in progress</v>
          </cell>
          <cell r="D542">
            <v>43123</v>
          </cell>
          <cell r="E542" t="str">
            <v>CO-RCVD - 30/10/2017
CO-RCVD changed to 11. Change In Delivery 09/11/17
11. Change In Delivery
12. CCR/Closedown document in progress</v>
          </cell>
          <cell r="F542" t="str">
            <v>There is a requirement to produce a report which provides details of Post Nexus Reconciliation for all Class Types split by the original billing month to which the reconciliation relates by LDZ and Product Class. Associated Financial Values will also be p</v>
          </cell>
          <cell r="G542" t="b">
            <v>0</v>
          </cell>
          <cell r="H542"/>
          <cell r="I542">
            <v>43038</v>
          </cell>
          <cell r="K542">
            <v>43069</v>
          </cell>
          <cell r="L542" t="b">
            <v>0</v>
          </cell>
          <cell r="M542"/>
          <cell r="N542"/>
          <cell r="O542"/>
          <cell r="P542" t="str">
            <v>Linda Whitcroft</v>
          </cell>
          <cell r="Q542" t="str">
            <v>ICAF 1/11/2017</v>
          </cell>
          <cell r="R542" t="str">
            <v>Andy Miller</v>
          </cell>
          <cell r="S542" t="str">
            <v>Steve Concannon</v>
          </cell>
          <cell r="T542" t="str">
            <v>CR (Internal)</v>
          </cell>
          <cell r="U542" t="str">
            <v>LIVE</v>
          </cell>
          <cell r="V542" t="b">
            <v>0</v>
          </cell>
          <cell r="X542"/>
          <cell r="AD542"/>
          <cell r="AF542"/>
          <cell r="AN542"/>
          <cell r="AR542"/>
          <cell r="AS542"/>
          <cell r="AZ542"/>
          <cell r="BB542"/>
          <cell r="BC542"/>
          <cell r="BE542" t="b">
            <v>0</v>
          </cell>
          <cell r="BH542">
            <v>43119</v>
          </cell>
          <cell r="BI542">
            <v>43119</v>
          </cell>
          <cell r="BM542"/>
          <cell r="BO542" t="str">
            <v xml:space="preserve">20/2/18 DC Discussion today with Becky and Julie this change cannot be closed untill all governance paperwork has been completed.
02/02/18 DC Email from Harfan Ahmed to confirm this change can be closed.
23/01/2018 DC Change Deployed as per Harfan, moved </v>
          </cell>
          <cell r="BQ542"/>
          <cell r="BS542"/>
          <cell r="BU542"/>
          <cell r="BW542"/>
          <cell r="BX542"/>
          <cell r="BZ542"/>
          <cell r="CA542" t="str">
            <v>Data Office</v>
          </cell>
          <cell r="CB542" t="str">
            <v>XOS3583</v>
          </cell>
          <cell r="CC542" t="str">
            <v>Project Delivery</v>
          </cell>
          <cell r="CD542" t="str">
            <v>BW</v>
          </cell>
          <cell r="CE542" t="str">
            <v>Other</v>
          </cell>
          <cell r="CF542" t="str">
            <v>0-30 days</v>
          </cell>
          <cell r="CG542" t="b">
            <v>0</v>
          </cell>
          <cell r="CH542"/>
          <cell r="CJ542" t="b">
            <v>0</v>
          </cell>
          <cell r="CK542" t="b">
            <v>0</v>
          </cell>
          <cell r="CL542" t="b">
            <v>0</v>
          </cell>
          <cell r="CM542"/>
          <cell r="CO542"/>
          <cell r="CP542"/>
          <cell r="CQ542" t="b">
            <v>0</v>
          </cell>
          <cell r="CR542" t="b">
            <v>0</v>
          </cell>
          <cell r="CS542" t="str">
            <v>Customer</v>
          </cell>
          <cell r="CT542"/>
          <cell r="CU542"/>
          <cell r="CV542" t="str">
            <v>Xoserve Internal CR (business improvement initiative)</v>
          </cell>
          <cell r="CW542"/>
          <cell r="CX542" t="b">
            <v>0</v>
          </cell>
          <cell r="CY542" t="b">
            <v>0</v>
          </cell>
          <cell r="CZ542" t="b">
            <v>0</v>
          </cell>
          <cell r="DA542" t="b">
            <v>0</v>
          </cell>
          <cell r="DB542"/>
          <cell r="DC542"/>
          <cell r="DD542"/>
          <cell r="DE542" t="b">
            <v>0</v>
          </cell>
          <cell r="DF542" t="b">
            <v>0</v>
          </cell>
        </row>
        <row r="543">
          <cell r="A543" t="str">
            <v>4521</v>
          </cell>
          <cell r="B543" t="str">
            <v>NTS Datalogged Site not being loaded into Gemini</v>
          </cell>
          <cell r="C543" t="str">
            <v>11. Change In Delivery</v>
          </cell>
          <cell r="D543">
            <v>43108</v>
          </cell>
          <cell r="E543" t="str">
            <v>CO-RCVD 21/10/2017
CO-RCVD changed to 2.2. Awaiting ME/BICC HLE Quote -09/11/17
11. Change In Delivery</v>
          </cell>
          <cell r="F543" t="str">
            <v>As part of the Daily CON file from SAP ISU to Gemini it should include the scenario of NTS Datalogged sites. The site has a Gemini Site ID but there is no US flag associated to this scenario, only if it has Short haul (SH) or it is shared (SS).
This was a</v>
          </cell>
          <cell r="G543" t="b">
            <v>0</v>
          </cell>
          <cell r="H543"/>
          <cell r="I543">
            <v>43039</v>
          </cell>
          <cell r="K543">
            <v>43220</v>
          </cell>
          <cell r="L543" t="b">
            <v>0</v>
          </cell>
          <cell r="M543"/>
          <cell r="N543"/>
          <cell r="O543"/>
          <cell r="P543" t="str">
            <v>Liz Ryan/Emma Lyndon</v>
          </cell>
          <cell r="Q543" t="str">
            <v>ICAF 1/11/2017</v>
          </cell>
          <cell r="R543"/>
          <cell r="S543" t="str">
            <v>Donna Johnson</v>
          </cell>
          <cell r="T543" t="str">
            <v>CR (Internal)</v>
          </cell>
          <cell r="U543" t="str">
            <v>LIVE</v>
          </cell>
          <cell r="V543" t="b">
            <v>0</v>
          </cell>
          <cell r="X543"/>
          <cell r="AD543"/>
          <cell r="AF543"/>
          <cell r="AN543"/>
          <cell r="AR543"/>
          <cell r="AS543"/>
          <cell r="AZ543"/>
          <cell r="BB543"/>
          <cell r="BC543"/>
          <cell r="BE543" t="b">
            <v>0</v>
          </cell>
          <cell r="BH543">
            <v>43220</v>
          </cell>
          <cell r="BM543"/>
          <cell r="BO543" t="str">
            <v>06/04/18 AC- UAT in progresss for delivery for the 30th April 18. 
29/03/18 Julie B - On track for 30th April
16/03/18 AC- Possibly going in on the 30th March, Karen will be advising during next weeks meeeting. 
09/03/18 AC- On track as per ME Friday m</v>
          </cell>
          <cell r="BQ543"/>
          <cell r="BS543"/>
          <cell r="BU543"/>
          <cell r="BW543"/>
          <cell r="BX543"/>
          <cell r="BY543">
            <v>50</v>
          </cell>
          <cell r="BZ543"/>
          <cell r="CA543" t="str">
            <v>R &amp; N</v>
          </cell>
          <cell r="CB543" t="str">
            <v>XOS3587</v>
          </cell>
          <cell r="CC543" t="str">
            <v>ME</v>
          </cell>
          <cell r="CD543" t="str">
            <v>Gemini</v>
          </cell>
          <cell r="CE543" t="str">
            <v>Other</v>
          </cell>
          <cell r="CF543" t="str">
            <v>0-30days</v>
          </cell>
          <cell r="CG543" t="b">
            <v>1</v>
          </cell>
          <cell r="CH543" t="str">
            <v>Both Xoserve &amp; Customer</v>
          </cell>
          <cell r="CI543">
            <v>43800</v>
          </cell>
          <cell r="CJ543" t="b">
            <v>0</v>
          </cell>
          <cell r="CK543" t="b">
            <v>1</v>
          </cell>
          <cell r="CL543" t="b">
            <v>0</v>
          </cell>
          <cell r="CM543"/>
          <cell r="CO543"/>
          <cell r="CP543" t="str">
            <v>Medium</v>
          </cell>
          <cell r="CQ543" t="b">
            <v>0</v>
          </cell>
          <cell r="CR543" t="b">
            <v>0</v>
          </cell>
          <cell r="CS543"/>
          <cell r="CT543" t="str">
            <v>Daily</v>
          </cell>
          <cell r="CU543" t="str">
            <v>One</v>
          </cell>
          <cell r="CV543" t="str">
            <v>License Condition</v>
          </cell>
          <cell r="CW543" t="str">
            <v>One Market Participant</v>
          </cell>
          <cell r="CX543" t="b">
            <v>0</v>
          </cell>
          <cell r="CY543" t="b">
            <v>1</v>
          </cell>
          <cell r="CZ543" t="b">
            <v>0</v>
          </cell>
          <cell r="DA543" t="b">
            <v>1</v>
          </cell>
          <cell r="DB543" t="str">
            <v>Service Area 23: Internal</v>
          </cell>
          <cell r="DC543" t="str">
            <v>None (Xoserve internal initiative)</v>
          </cell>
          <cell r="DD543" t="str">
            <v>Medium</v>
          </cell>
          <cell r="DE543" t="b">
            <v>0</v>
          </cell>
          <cell r="DF543" t="b">
            <v>0</v>
          </cell>
        </row>
        <row r="544">
          <cell r="A544" t="str">
            <v>4358</v>
          </cell>
          <cell r="B544" t="str">
            <v>Offline Systems Database D096 Phase 2</v>
          </cell>
          <cell r="C544" t="str">
            <v>11. Change In Delivery</v>
          </cell>
          <cell r="D544">
            <v>43038</v>
          </cell>
          <cell r="E544" t="str">
            <v>CO-RCVD 30/10/2017 
Moved from CO-RCVD to 11. Change in Delivery 08/11/2017</v>
          </cell>
          <cell r="F544" t="str">
            <v>Cash Collection/Cash Call Tab
• One drop down to be added next to Shipper Short Code dropdown to select “Cash Collection” or “Cash Call”. 
Cash Collection background will be Pink and Cash Call Background will be Blue in colour.
• Font of list to be change</v>
          </cell>
          <cell r="G544" t="b">
            <v>0</v>
          </cell>
          <cell r="H544"/>
          <cell r="I544">
            <v>42982</v>
          </cell>
          <cell r="K544">
            <v>43404</v>
          </cell>
          <cell r="L544" t="b">
            <v>0</v>
          </cell>
          <cell r="M544"/>
          <cell r="N544"/>
          <cell r="O544"/>
          <cell r="P544" t="str">
            <v>Dan Donovan</v>
          </cell>
          <cell r="Q544" t="str">
            <v>ICAF</v>
          </cell>
          <cell r="R544" t="str">
            <v>Lee Foster</v>
          </cell>
          <cell r="S544" t="str">
            <v>Donna Johnson</v>
          </cell>
          <cell r="T544" t="str">
            <v>CR (Internal)</v>
          </cell>
          <cell r="U544" t="str">
            <v>LIVE</v>
          </cell>
          <cell r="V544" t="b">
            <v>0</v>
          </cell>
          <cell r="X544"/>
          <cell r="AD544"/>
          <cell r="AF544"/>
          <cell r="AN544"/>
          <cell r="AR544"/>
          <cell r="AS544"/>
          <cell r="AZ544"/>
          <cell r="BB544"/>
          <cell r="BC544"/>
          <cell r="BE544" t="b">
            <v>0</v>
          </cell>
          <cell r="BH544">
            <v>43220</v>
          </cell>
          <cell r="BM544"/>
          <cell r="BO544" t="str">
            <v>06/04/18 AC - On Track 
29/03/18 Julie B - Testing in taking longer than inticipated - sign off due 30th April.
23/03/18 AC- Karen still waiting on the UAT signing. 
16/03/18 AC- As previous note still waiting and chasing. 
09/03/18 AC- On track, chas</v>
          </cell>
          <cell r="BQ544"/>
          <cell r="BS544"/>
          <cell r="BU544"/>
          <cell r="BW544"/>
          <cell r="BX544"/>
          <cell r="BY544">
            <v>50</v>
          </cell>
          <cell r="BZ544"/>
          <cell r="CA544" t="str">
            <v>R &amp; N</v>
          </cell>
          <cell r="CB544" t="str">
            <v>XO3558</v>
          </cell>
          <cell r="CC544" t="str">
            <v>ME</v>
          </cell>
          <cell r="CD544" t="str">
            <v>Other</v>
          </cell>
          <cell r="CE544" t="str">
            <v>Other</v>
          </cell>
          <cell r="CF544" t="str">
            <v>0-30days</v>
          </cell>
          <cell r="CG544" t="b">
            <v>0</v>
          </cell>
          <cell r="CH544" t="str">
            <v>Xoserve</v>
          </cell>
          <cell r="CJ544" t="b">
            <v>0</v>
          </cell>
          <cell r="CK544" t="b">
            <v>0</v>
          </cell>
          <cell r="CL544" t="b">
            <v>0</v>
          </cell>
          <cell r="CM544"/>
          <cell r="CN544">
            <v>0</v>
          </cell>
          <cell r="CO544"/>
          <cell r="CP544" t="str">
            <v>Low</v>
          </cell>
          <cell r="CQ544" t="b">
            <v>0</v>
          </cell>
          <cell r="CR544" t="b">
            <v>0</v>
          </cell>
          <cell r="CS544"/>
          <cell r="CT544" t="str">
            <v>Daily</v>
          </cell>
          <cell r="CU544" t="str">
            <v>One</v>
          </cell>
          <cell r="CV544" t="str">
            <v>Xoserve Internal CR (business improvement initiative)</v>
          </cell>
          <cell r="CW544" t="str">
            <v>Xoserve Only</v>
          </cell>
          <cell r="CX544" t="b">
            <v>0</v>
          </cell>
          <cell r="CY544" t="b">
            <v>0</v>
          </cell>
          <cell r="CZ544" t="b">
            <v>0</v>
          </cell>
          <cell r="DA544" t="b">
            <v>1</v>
          </cell>
          <cell r="DB544" t="str">
            <v>Service Area 23: Internal</v>
          </cell>
          <cell r="DC544" t="str">
            <v>None (Xoserve internal initiative)</v>
          </cell>
          <cell r="DD544" t="str">
            <v>Low</v>
          </cell>
          <cell r="DE544" t="b">
            <v>0</v>
          </cell>
          <cell r="DF544" t="b">
            <v>0</v>
          </cell>
        </row>
        <row r="545">
          <cell r="A545" t="str">
            <v>4632</v>
          </cell>
          <cell r="B545" t="str">
            <v>Analysis for Gemini Enhancements</v>
          </cell>
          <cell r="C545" t="str">
            <v>2.1. Start-Up Approach In Progress</v>
          </cell>
          <cell r="D545">
            <v>43187</v>
          </cell>
          <cell r="E545" t="str">
            <v>1. Awaiting ICAF Assignment
2.1. Start-Up Approach In Progress</v>
          </cell>
          <cell r="F545" t="str">
            <v xml:space="preserve">The Gemini IT system is currently owned by National Grid and maintained and operated by Xoserve. Due to its aging hardware and infrastructure software, National Grid has already engaged with Xoserve regarding solutions to sustain Gemini.  Change proposal </v>
          </cell>
          <cell r="G545" t="b">
            <v>0</v>
          </cell>
          <cell r="H545"/>
          <cell r="I545">
            <v>43178</v>
          </cell>
          <cell r="K545">
            <v>43363</v>
          </cell>
          <cell r="L545" t="b">
            <v>0</v>
          </cell>
          <cell r="M545"/>
          <cell r="N545"/>
          <cell r="O545"/>
          <cell r="P545" t="str">
            <v>Celine Reddin/Beverley Viney</v>
          </cell>
          <cell r="Q545"/>
          <cell r="R545" t="str">
            <v>National Grid Transmission</v>
          </cell>
          <cell r="S545"/>
          <cell r="T545" t="str">
            <v>CP</v>
          </cell>
          <cell r="U545" t="str">
            <v>LIVE</v>
          </cell>
          <cell r="V545" t="b">
            <v>0</v>
          </cell>
          <cell r="X545"/>
          <cell r="AD545"/>
          <cell r="AF545"/>
          <cell r="AN545"/>
          <cell r="AR545"/>
          <cell r="AS545"/>
          <cell r="AZ545"/>
          <cell r="BB545"/>
          <cell r="BC545"/>
          <cell r="BE545" t="b">
            <v>0</v>
          </cell>
          <cell r="BM545"/>
          <cell r="BO545" t="str">
            <v>28/03/2018 DC Gemini hae been assigned this change.
21/03/18 - DC - CP sent back to Beverley V to provide more information within the CP.</v>
          </cell>
          <cell r="BQ545"/>
          <cell r="BS545"/>
          <cell r="BU545"/>
          <cell r="BW545"/>
          <cell r="BX545"/>
          <cell r="BZ545"/>
          <cell r="CA545" t="str">
            <v>ICAF</v>
          </cell>
          <cell r="CB545"/>
          <cell r="CC545"/>
          <cell r="CD545" t="str">
            <v>Gemini</v>
          </cell>
          <cell r="CE545" t="str">
            <v>Other</v>
          </cell>
          <cell r="CF545" t="str">
            <v>30-60 days</v>
          </cell>
          <cell r="CG545" t="b">
            <v>0</v>
          </cell>
          <cell r="CH545"/>
          <cell r="CJ545" t="b">
            <v>0</v>
          </cell>
          <cell r="CK545" t="b">
            <v>0</v>
          </cell>
          <cell r="CL545" t="b">
            <v>0</v>
          </cell>
          <cell r="CM545"/>
          <cell r="CN545">
            <v>0</v>
          </cell>
          <cell r="CO545"/>
          <cell r="CP545"/>
          <cell r="CQ545" t="b">
            <v>0</v>
          </cell>
          <cell r="CR545" t="b">
            <v>0</v>
          </cell>
          <cell r="CS545"/>
          <cell r="CT545"/>
          <cell r="CU545"/>
          <cell r="CV545" t="str">
            <v>ChMC endorsed Change Proposal</v>
          </cell>
          <cell r="CW545" t="str">
            <v>Multiple Market Participants</v>
          </cell>
          <cell r="CX545" t="b">
            <v>1</v>
          </cell>
          <cell r="CY545" t="b">
            <v>0</v>
          </cell>
          <cell r="CZ545" t="b">
            <v>0</v>
          </cell>
          <cell r="DA545" t="b">
            <v>0</v>
          </cell>
          <cell r="DB545" t="str">
            <v>Service Area 20: UK Link Gemini System Services</v>
          </cell>
          <cell r="DC545" t="str">
            <v>One</v>
          </cell>
          <cell r="DD545" t="str">
            <v>High</v>
          </cell>
          <cell r="DE545" t="b">
            <v>0</v>
          </cell>
          <cell r="DF545" t="b">
            <v>0</v>
          </cell>
        </row>
        <row r="546">
          <cell r="A546" t="str">
            <v>4633</v>
          </cell>
          <cell r="B546" t="str">
            <v>New website for Xoserve</v>
          </cell>
          <cell r="C546" t="str">
            <v>2.1. Start-Up Approach In Progress</v>
          </cell>
          <cell r="D546">
            <v>43180</v>
          </cell>
          <cell r="E546" t="str">
            <v>1. Awaiting ICAF Assignment
2.1. Start-Up Approach In Progress</v>
          </cell>
          <cell r="F546" t="str">
            <v>This project is seeking to establish a new website for Xoserve. 
The current Xoserve website is out of date – both in terms of the technology it is built on, and the information that it houses – and therefore needs replacing.
Work is already underway to g</v>
          </cell>
          <cell r="G546" t="b">
            <v>0</v>
          </cell>
          <cell r="H546"/>
          <cell r="I546">
            <v>43178</v>
          </cell>
          <cell r="K546">
            <v>43465</v>
          </cell>
          <cell r="L546" t="b">
            <v>0</v>
          </cell>
          <cell r="M546"/>
          <cell r="N546"/>
          <cell r="O546"/>
          <cell r="P546" t="str">
            <v>Sarah Bridge</v>
          </cell>
          <cell r="Q546"/>
          <cell r="R546"/>
          <cell r="S546" t="str">
            <v>Julie Smar</v>
          </cell>
          <cell r="T546" t="str">
            <v>CR (Internal)</v>
          </cell>
          <cell r="U546" t="str">
            <v>LIVE</v>
          </cell>
          <cell r="V546" t="b">
            <v>0</v>
          </cell>
          <cell r="W546">
            <v>43178</v>
          </cell>
          <cell r="X546"/>
          <cell r="AD546"/>
          <cell r="AF546"/>
          <cell r="AN546"/>
          <cell r="AR546"/>
          <cell r="AS546"/>
          <cell r="AZ546"/>
          <cell r="BB546"/>
          <cell r="BC546"/>
          <cell r="BE546" t="b">
            <v>0</v>
          </cell>
          <cell r="BM546"/>
          <cell r="BO546" t="str">
            <v>21/3/2018 Dc Alex and Jane exchanged emails regarding Julie Smart being the project manager for this change.
21/03/2018 DC During the discussion on this change today it was assinged to T &amp; SS platform, Jane Rocky said there is no Project Manager at this t</v>
          </cell>
          <cell r="BQ546"/>
          <cell r="BS546"/>
          <cell r="BU546"/>
          <cell r="BW546"/>
          <cell r="BX546"/>
          <cell r="BZ546"/>
          <cell r="CA546" t="str">
            <v>T &amp; SS</v>
          </cell>
          <cell r="CB546"/>
          <cell r="CC546" t="str">
            <v>Project Delivery</v>
          </cell>
          <cell r="CD546" t="str">
            <v>Other</v>
          </cell>
          <cell r="CE546" t="str">
            <v>Other</v>
          </cell>
          <cell r="CF546" t="str">
            <v>100+ days</v>
          </cell>
          <cell r="CG546" t="b">
            <v>0</v>
          </cell>
          <cell r="CH546"/>
          <cell r="CJ546" t="b">
            <v>0</v>
          </cell>
          <cell r="CK546" t="b">
            <v>0</v>
          </cell>
          <cell r="CL546" t="b">
            <v>0</v>
          </cell>
          <cell r="CM546"/>
          <cell r="CN546">
            <v>0</v>
          </cell>
          <cell r="CO546"/>
          <cell r="CP546"/>
          <cell r="CQ546" t="b">
            <v>0</v>
          </cell>
          <cell r="CR546" t="b">
            <v>0</v>
          </cell>
          <cell r="CS546"/>
          <cell r="CT546"/>
          <cell r="CU546"/>
          <cell r="CV546" t="str">
            <v>Xoserve Internal CR (business improvement initiative)</v>
          </cell>
          <cell r="CW546" t="str">
            <v>Multiple Market Groups</v>
          </cell>
          <cell r="CX546" t="b">
            <v>1</v>
          </cell>
          <cell r="CY546" t="b">
            <v>1</v>
          </cell>
          <cell r="CZ546" t="b">
            <v>1</v>
          </cell>
          <cell r="DA546" t="b">
            <v>1</v>
          </cell>
          <cell r="DB546" t="str">
            <v>Service Area 23: Internal</v>
          </cell>
          <cell r="DC546" t="str">
            <v>None (Xoserve internal initiative)</v>
          </cell>
          <cell r="DD546" t="str">
            <v>Medium</v>
          </cell>
          <cell r="DE546" t="b">
            <v>0</v>
          </cell>
          <cell r="DF546" t="b">
            <v>0</v>
          </cell>
        </row>
        <row r="547">
          <cell r="A547" t="str">
            <v>4634</v>
          </cell>
          <cell r="B547" t="str">
            <v>Data Catalogue</v>
          </cell>
          <cell r="C547" t="str">
            <v>2.1. Start-Up Approach In Progress</v>
          </cell>
          <cell r="D547">
            <v>43180</v>
          </cell>
          <cell r="E547" t="str">
            <v>1. Awaiting ICAF Assignment
2.1. Start-Up Approach In Progress</v>
          </cell>
          <cell r="F547" t="str">
            <v>The current UK Link interface design specification is detailed within the UK Link SharePoint site for our customers. This repository is below the standards of our market competitors and does not fulfill the needs of our customers who require this informat</v>
          </cell>
          <cell r="G547" t="b">
            <v>0</v>
          </cell>
          <cell r="H547"/>
          <cell r="I547">
            <v>43180</v>
          </cell>
          <cell r="K547">
            <v>43497</v>
          </cell>
          <cell r="L547" t="b">
            <v>0</v>
          </cell>
          <cell r="M547"/>
          <cell r="N547"/>
          <cell r="O547"/>
          <cell r="P547" t="str">
            <v>Rachel Hinsley</v>
          </cell>
          <cell r="Q547"/>
          <cell r="R547" t="str">
            <v>Dave Addison</v>
          </cell>
          <cell r="S547" t="str">
            <v>Steve Concannon</v>
          </cell>
          <cell r="T547" t="str">
            <v>CR (Internal)</v>
          </cell>
          <cell r="U547" t="str">
            <v>LIVE</v>
          </cell>
          <cell r="V547" t="b">
            <v>0</v>
          </cell>
          <cell r="X547"/>
          <cell r="AD547"/>
          <cell r="AF547"/>
          <cell r="AN547"/>
          <cell r="AR547"/>
          <cell r="AS547"/>
          <cell r="AZ547"/>
          <cell r="BB547"/>
          <cell r="BC547"/>
          <cell r="BE547" t="b">
            <v>0</v>
          </cell>
          <cell r="BM547"/>
          <cell r="BO547" t="str">
            <v>06/04/18 AC - Awaiting Steve's response. 
04/04/2018 DC sent an email to Steve Concannon to confirm costs and get an update, he is out of the office untill Monday.
23/03/18 AC- Deb to chase and get an update on this. 
21/03/2018 DC Assigned to Data Offi</v>
          </cell>
          <cell r="BQ547"/>
          <cell r="BS547"/>
          <cell r="BU547"/>
          <cell r="BW547"/>
          <cell r="BX547"/>
          <cell r="BZ547"/>
          <cell r="CA547" t="str">
            <v>Data Office</v>
          </cell>
          <cell r="CB547"/>
          <cell r="CC547" t="str">
            <v>Project Delivery</v>
          </cell>
          <cell r="CD547"/>
          <cell r="CE547"/>
          <cell r="CF547"/>
          <cell r="CG547" t="b">
            <v>0</v>
          </cell>
          <cell r="CH547"/>
          <cell r="CJ547" t="b">
            <v>0</v>
          </cell>
          <cell r="CK547" t="b">
            <v>0</v>
          </cell>
          <cell r="CL547" t="b">
            <v>0</v>
          </cell>
          <cell r="CM547"/>
          <cell r="CN547">
            <v>0</v>
          </cell>
          <cell r="CO547"/>
          <cell r="CP547"/>
          <cell r="CQ547" t="b">
            <v>0</v>
          </cell>
          <cell r="CR547" t="b">
            <v>0</v>
          </cell>
          <cell r="CS547"/>
          <cell r="CT547"/>
          <cell r="CU547"/>
          <cell r="CV547" t="str">
            <v>Xoserve Internal CR (business improvement initiative)</v>
          </cell>
          <cell r="CW547"/>
          <cell r="CX547" t="b">
            <v>0</v>
          </cell>
          <cell r="CY547" t="b">
            <v>0</v>
          </cell>
          <cell r="CZ547" t="b">
            <v>0</v>
          </cell>
          <cell r="DA547" t="b">
            <v>0</v>
          </cell>
          <cell r="DB547"/>
          <cell r="DC547"/>
          <cell r="DD547"/>
          <cell r="DE547" t="b">
            <v>0</v>
          </cell>
          <cell r="DF547" t="b">
            <v>0</v>
          </cell>
        </row>
        <row r="548">
          <cell r="A548" t="str">
            <v>4635</v>
          </cell>
          <cell r="B548" t="str">
            <v>Creation of a Web Portal Service for MNO Helpline (Proof of Concept) - Link to XRN4626</v>
          </cell>
          <cell r="C548" t="str">
            <v>2.1. Start-Up Approach In Progress</v>
          </cell>
          <cell r="D548">
            <v>43187</v>
          </cell>
          <cell r="E548" t="str">
            <v>1. Awaiting ICAF Assignment
2.1. Start-Up Approach In Progress</v>
          </cell>
          <cell r="F548" t="str">
            <v>This CR is to develop a Web Portal which will form part of a wider piece of work in relation to “MNO Alternative Service”. We have created a separate CR in order to manage the finances for this work separate from the wider piece.
We are aiming to complet</v>
          </cell>
          <cell r="G548" t="b">
            <v>0</v>
          </cell>
          <cell r="H548"/>
          <cell r="I548">
            <v>43180</v>
          </cell>
          <cell r="K548">
            <v>43220</v>
          </cell>
          <cell r="L548" t="b">
            <v>0</v>
          </cell>
          <cell r="M548"/>
          <cell r="N548"/>
          <cell r="O548"/>
          <cell r="P548" t="str">
            <v>Charlie Hayley</v>
          </cell>
          <cell r="Q548"/>
          <cell r="R548" t="str">
            <v>Sat Kalsi</v>
          </cell>
          <cell r="S548" t="str">
            <v>Charlie Hayley</v>
          </cell>
          <cell r="T548" t="str">
            <v>CR (Internal)</v>
          </cell>
          <cell r="U548" t="str">
            <v>LIVE</v>
          </cell>
          <cell r="V548" t="b">
            <v>0</v>
          </cell>
          <cell r="X548"/>
          <cell r="AD548"/>
          <cell r="AF548"/>
          <cell r="AN548"/>
          <cell r="AR548"/>
          <cell r="AS548"/>
          <cell r="AZ548"/>
          <cell r="BB548"/>
          <cell r="BC548"/>
          <cell r="BE548" t="b">
            <v>0</v>
          </cell>
          <cell r="BM548"/>
          <cell r="BO548" t="str">
            <v>04/04/18 DC Emailed Steve Concannon and Charlie Haley to request who is the project manager and will they be doing a PAT Tool
28/03/2018 DC Assigned to Data Office 
21/03/2018 DC This change relates to XRN4626</v>
          </cell>
          <cell r="BQ548"/>
          <cell r="BS548"/>
          <cell r="BU548"/>
          <cell r="BW548"/>
          <cell r="BX548"/>
          <cell r="BZ548"/>
          <cell r="CA548" t="str">
            <v>Data Office</v>
          </cell>
          <cell r="CB548"/>
          <cell r="CC548" t="str">
            <v>Project Delivery</v>
          </cell>
          <cell r="CD548" t="str">
            <v>Other</v>
          </cell>
          <cell r="CE548" t="str">
            <v>Portal</v>
          </cell>
          <cell r="CF548" t="str">
            <v>60-100 days</v>
          </cell>
          <cell r="CG548" t="b">
            <v>0</v>
          </cell>
          <cell r="CH548"/>
          <cell r="CJ548" t="b">
            <v>0</v>
          </cell>
          <cell r="CK548" t="b">
            <v>0</v>
          </cell>
          <cell r="CL548" t="b">
            <v>0</v>
          </cell>
          <cell r="CM548"/>
          <cell r="CN548">
            <v>0</v>
          </cell>
          <cell r="CO548"/>
          <cell r="CP548"/>
          <cell r="CQ548" t="b">
            <v>0</v>
          </cell>
          <cell r="CR548" t="b">
            <v>0</v>
          </cell>
          <cell r="CS548"/>
          <cell r="CT548"/>
          <cell r="CU548"/>
          <cell r="CV548" t="str">
            <v>Xoserve Internal CR (business improvement initiative)</v>
          </cell>
          <cell r="CW548" t="str">
            <v>One Market Group</v>
          </cell>
          <cell r="CX548" t="b">
            <v>1</v>
          </cell>
          <cell r="CY548" t="b">
            <v>1</v>
          </cell>
          <cell r="CZ548" t="b">
            <v>1</v>
          </cell>
          <cell r="DA548" t="b">
            <v>1</v>
          </cell>
          <cell r="DB548" t="str">
            <v>Service Area 16: Provision of Supply Point Information Services and Other Services Required to be Provided Under Condition of the GT Licence</v>
          </cell>
          <cell r="DC548" t="str">
            <v>Two to Five</v>
          </cell>
          <cell r="DD548" t="str">
            <v>High</v>
          </cell>
          <cell r="DE548" t="b">
            <v>0</v>
          </cell>
          <cell r="DF548" t="b">
            <v>0</v>
          </cell>
        </row>
        <row r="549">
          <cell r="A549" t="str">
            <v>4364</v>
          </cell>
          <cell r="B549" t="str">
            <v>Offline Systems Database D361 FGO Indebtedness Database</v>
          </cell>
          <cell r="C549" t="str">
            <v>11. Change In Delivery</v>
          </cell>
          <cell r="D549">
            <v>43054</v>
          </cell>
          <cell r="E549" t="str">
            <v>CO - RCVD 30/10/2017 
Moved to 2.2 Awaiting ME /BICC Quote 08/10/2017
11. Change In Delivery 15/11/2017</v>
          </cell>
          <cell r="F549" t="str">
            <v>Shipper Accrual Report Tab
•	Need the ability to see the Customer Name field
Amend Credit Limit Tab
•	To be able to search on SSC and Customer Name. Currently you have to scroll through the list to find the SSC. 
•	New field required – Date of Credit Li</v>
          </cell>
          <cell r="G549" t="b">
            <v>0</v>
          </cell>
          <cell r="H549"/>
          <cell r="I549">
            <v>42991</v>
          </cell>
          <cell r="K549">
            <v>43190</v>
          </cell>
          <cell r="L549" t="b">
            <v>0</v>
          </cell>
          <cell r="M549"/>
          <cell r="N549"/>
          <cell r="O549"/>
          <cell r="P549" t="str">
            <v>Michelle Kearney /  Sandra Dworkin</v>
          </cell>
          <cell r="Q549" t="str">
            <v>ICAF 20/09/2017</v>
          </cell>
          <cell r="R549"/>
          <cell r="S549" t="str">
            <v>Donna Johnson</v>
          </cell>
          <cell r="T549" t="str">
            <v>CR (Internal)</v>
          </cell>
          <cell r="U549" t="str">
            <v>LIVE</v>
          </cell>
          <cell r="V549" t="b">
            <v>0</v>
          </cell>
          <cell r="X549"/>
          <cell r="AD549"/>
          <cell r="AF549"/>
          <cell r="AN549"/>
          <cell r="AR549"/>
          <cell r="AS549"/>
          <cell r="AZ549"/>
          <cell r="BB549"/>
          <cell r="BC549"/>
          <cell r="BE549" t="b">
            <v>0</v>
          </cell>
          <cell r="BH549">
            <v>43220</v>
          </cell>
          <cell r="BM549"/>
          <cell r="BO549" t="str">
            <v>29/03/18 Julie B - On track for 30th April
23/03/18 AC- Update from Karen - ME Team no longer working on ths. Moved to Application Support. 
16/03/18 AC- Revised HLE in progress, copy to be sent to PO, still on track on for the 31st March. 
09/03/18- O</v>
          </cell>
          <cell r="BQ549"/>
          <cell r="BS549"/>
          <cell r="BU549"/>
          <cell r="BW549"/>
          <cell r="BX549"/>
          <cell r="BY549">
            <v>50</v>
          </cell>
          <cell r="BZ549"/>
          <cell r="CA549" t="str">
            <v>T &amp; SS</v>
          </cell>
          <cell r="CB549" t="str">
            <v>XO3563</v>
          </cell>
          <cell r="CC549" t="str">
            <v>ME</v>
          </cell>
          <cell r="CD549" t="str">
            <v>Other</v>
          </cell>
          <cell r="CE549" t="str">
            <v>Invoicing</v>
          </cell>
          <cell r="CF549" t="str">
            <v>0-30days</v>
          </cell>
          <cell r="CG549" t="b">
            <v>1</v>
          </cell>
          <cell r="CH549" t="str">
            <v>Xoserve</v>
          </cell>
          <cell r="CI549">
            <v>43800</v>
          </cell>
          <cell r="CJ549" t="b">
            <v>0</v>
          </cell>
          <cell r="CK549" t="b">
            <v>0</v>
          </cell>
          <cell r="CL549" t="b">
            <v>0</v>
          </cell>
          <cell r="CM549"/>
          <cell r="CN549">
            <v>0</v>
          </cell>
          <cell r="CO549"/>
          <cell r="CP549" t="str">
            <v>Low</v>
          </cell>
          <cell r="CQ549" t="b">
            <v>0</v>
          </cell>
          <cell r="CR549" t="b">
            <v>0</v>
          </cell>
          <cell r="CS549"/>
          <cell r="CT549" t="str">
            <v>Daily</v>
          </cell>
          <cell r="CU549" t="str">
            <v>One</v>
          </cell>
          <cell r="CV549" t="str">
            <v>Xoserve Internal CR (business improvement initiative)</v>
          </cell>
          <cell r="CW549" t="str">
            <v>Xoserve Only</v>
          </cell>
          <cell r="CX549" t="b">
            <v>0</v>
          </cell>
          <cell r="CY549" t="b">
            <v>0</v>
          </cell>
          <cell r="CZ549" t="b">
            <v>0</v>
          </cell>
          <cell r="DA549" t="b">
            <v>0</v>
          </cell>
          <cell r="DB549" t="str">
            <v>Service Area 23: Internal</v>
          </cell>
          <cell r="DC549" t="str">
            <v>None (Xoserve internal initiative)</v>
          </cell>
          <cell r="DD549" t="str">
            <v>Low</v>
          </cell>
          <cell r="DE549" t="b">
            <v>0</v>
          </cell>
          <cell r="DF549" t="b">
            <v>0</v>
          </cell>
        </row>
        <row r="550">
          <cell r="A550" t="str">
            <v>4357</v>
          </cell>
          <cell r="B550" t="str">
            <v>Offline Systems Database D096 Phase 3</v>
          </cell>
          <cell r="C550" t="str">
            <v>11. Change In Delivery</v>
          </cell>
          <cell r="D550">
            <v>43038</v>
          </cell>
          <cell r="E550" t="str">
            <v>CO-RCVD 30/10/2017
Moved from CO-RCVD to 11. Change in Delivery</v>
          </cell>
          <cell r="F550" t="str">
            <v>Cash Collection/Cash Call Tab
 Search engine to be name as well as SSC(Check for the possibility)
Security TAB
 Search engine to be name as well as SSC( Check for the possibility)
Additions
• All font Arial. Generic rule across the database. 
CDSP tab</v>
          </cell>
          <cell r="G550" t="b">
            <v>0</v>
          </cell>
          <cell r="H550"/>
          <cell r="I550">
            <v>42982</v>
          </cell>
          <cell r="K550">
            <v>43190</v>
          </cell>
          <cell r="L550" t="b">
            <v>0</v>
          </cell>
          <cell r="M550"/>
          <cell r="N550"/>
          <cell r="O550"/>
          <cell r="P550" t="str">
            <v>Sandra Dworkin</v>
          </cell>
          <cell r="Q550" t="str">
            <v>ICAF</v>
          </cell>
          <cell r="R550"/>
          <cell r="S550" t="str">
            <v>Donna Johnson</v>
          </cell>
          <cell r="T550" t="str">
            <v>CR (Internal)</v>
          </cell>
          <cell r="U550" t="str">
            <v>LIVE</v>
          </cell>
          <cell r="V550" t="b">
            <v>0</v>
          </cell>
          <cell r="X550"/>
          <cell r="AD550"/>
          <cell r="AF550"/>
          <cell r="AN550"/>
          <cell r="AR550"/>
          <cell r="AS550"/>
          <cell r="AZ550"/>
          <cell r="BB550"/>
          <cell r="BC550"/>
          <cell r="BE550" t="b">
            <v>0</v>
          </cell>
          <cell r="BH550">
            <v>43220</v>
          </cell>
          <cell r="BM550"/>
          <cell r="BO550" t="str">
            <v>29/03/18 Julie B - On track
23/03/18 AC- ME Team no longer workig on this. Moved to Application Support. 
16/03/18 AC- Phase 3 on hold, HLE revised with donna.
09/03/18 AC- On track, Revising the HLE.
01/03/18 Julie B - delivery date pushed out to 30/</v>
          </cell>
          <cell r="BQ550"/>
          <cell r="BS550"/>
          <cell r="BU550"/>
          <cell r="BW550"/>
          <cell r="BX550"/>
          <cell r="BY550">
            <v>50</v>
          </cell>
          <cell r="BZ550"/>
          <cell r="CA550" t="str">
            <v>T &amp; SS</v>
          </cell>
          <cell r="CB550" t="str">
            <v>XO3559</v>
          </cell>
          <cell r="CC550" t="str">
            <v>ME</v>
          </cell>
          <cell r="CD550" t="str">
            <v>Other</v>
          </cell>
          <cell r="CE550" t="str">
            <v>Invoicing</v>
          </cell>
          <cell r="CF550" t="str">
            <v>0-30days</v>
          </cell>
          <cell r="CG550" t="b">
            <v>1</v>
          </cell>
          <cell r="CH550" t="str">
            <v>Xoserve</v>
          </cell>
          <cell r="CI550">
            <v>43800</v>
          </cell>
          <cell r="CJ550" t="b">
            <v>0</v>
          </cell>
          <cell r="CK550" t="b">
            <v>0</v>
          </cell>
          <cell r="CL550" t="b">
            <v>0</v>
          </cell>
          <cell r="CM550"/>
          <cell r="CN550">
            <v>5964</v>
          </cell>
          <cell r="CO550"/>
          <cell r="CP550" t="str">
            <v>Low</v>
          </cell>
          <cell r="CQ550" t="b">
            <v>0</v>
          </cell>
          <cell r="CR550" t="b">
            <v>0</v>
          </cell>
          <cell r="CS550"/>
          <cell r="CT550" t="str">
            <v>Daily</v>
          </cell>
          <cell r="CU550" t="str">
            <v>One</v>
          </cell>
          <cell r="CV550" t="str">
            <v>Xoserve Internal CR (business improvement initiative)</v>
          </cell>
          <cell r="CW550" t="str">
            <v>Xoserve Only</v>
          </cell>
          <cell r="CX550" t="b">
            <v>0</v>
          </cell>
          <cell r="CY550" t="b">
            <v>0</v>
          </cell>
          <cell r="CZ550" t="b">
            <v>0</v>
          </cell>
          <cell r="DA550" t="b">
            <v>0</v>
          </cell>
          <cell r="DB550" t="str">
            <v>Service Area 23: Internal</v>
          </cell>
          <cell r="DC550" t="str">
            <v>None (Xoserve internal initiative)</v>
          </cell>
          <cell r="DD550" t="str">
            <v>Low</v>
          </cell>
          <cell r="DE550" t="b">
            <v>0</v>
          </cell>
          <cell r="DF550" t="b">
            <v>0</v>
          </cell>
        </row>
        <row r="551">
          <cell r="A551" t="str">
            <v>4348</v>
          </cell>
          <cell r="B551" t="str">
            <v>D346 Enhancement</v>
          </cell>
          <cell r="C551" t="str">
            <v>12. CCR/Closedown document in progress</v>
          </cell>
          <cell r="D551">
            <v>43038</v>
          </cell>
          <cell r="E551" t="str">
            <v>CO-RCVD - 30/10/2017 Moved to 11.
Change in Delivery 08/11/2017
12. CCR/Internal Closedown Document In Progress</v>
          </cell>
          <cell r="F551"/>
          <cell r="G551" t="b">
            <v>0</v>
          </cell>
          <cell r="H551"/>
          <cell r="I551">
            <v>42968</v>
          </cell>
          <cell r="K551">
            <v>43159</v>
          </cell>
          <cell r="L551" t="b">
            <v>0</v>
          </cell>
          <cell r="M551"/>
          <cell r="N551"/>
          <cell r="O551"/>
          <cell r="P551" t="str">
            <v>Carole Elwell</v>
          </cell>
          <cell r="Q551" t="str">
            <v>ICAF</v>
          </cell>
          <cell r="R551"/>
          <cell r="S551" t="str">
            <v>Donna Johnson</v>
          </cell>
          <cell r="T551" t="str">
            <v>CR (Internal)</v>
          </cell>
          <cell r="U551" t="str">
            <v>LIVE</v>
          </cell>
          <cell r="V551" t="b">
            <v>0</v>
          </cell>
          <cell r="X551"/>
          <cell r="AD551"/>
          <cell r="AF551"/>
          <cell r="AN551"/>
          <cell r="AR551"/>
          <cell r="AS551"/>
          <cell r="AZ551"/>
          <cell r="BB551"/>
          <cell r="BC551"/>
          <cell r="BE551" t="b">
            <v>0</v>
          </cell>
          <cell r="BH551">
            <v>43104</v>
          </cell>
          <cell r="BI551">
            <v>43104</v>
          </cell>
          <cell r="BM551"/>
          <cell r="BO551" t="str">
            <v>29/03/18 Julie B - Karen chasing Carol again
23/03/18 AC- Update from Karen Completed on the 28th February, however, still awaiting confirmation of closure from Carole Elwell. Carole has been chased a number of times. 
16/03/18 AC- Still awaiting Carole</v>
          </cell>
          <cell r="BQ551"/>
          <cell r="BS551"/>
          <cell r="BU551"/>
          <cell r="BW551"/>
          <cell r="BX551"/>
          <cell r="BY551">
            <v>50</v>
          </cell>
          <cell r="BZ551"/>
          <cell r="CA551" t="str">
            <v>Other</v>
          </cell>
          <cell r="CB551" t="str">
            <v>XO3553</v>
          </cell>
          <cell r="CC551" t="str">
            <v>ME</v>
          </cell>
          <cell r="CD551" t="str">
            <v>Other</v>
          </cell>
          <cell r="CE551" t="str">
            <v>Other</v>
          </cell>
          <cell r="CF551" t="str">
            <v>0-30days</v>
          </cell>
          <cell r="CG551" t="b">
            <v>1</v>
          </cell>
          <cell r="CH551" t="str">
            <v>Xoserve</v>
          </cell>
          <cell r="CI551">
            <v>43159</v>
          </cell>
          <cell r="CJ551" t="b">
            <v>0</v>
          </cell>
          <cell r="CK551" t="b">
            <v>0</v>
          </cell>
          <cell r="CL551" t="b">
            <v>0</v>
          </cell>
          <cell r="CM551"/>
          <cell r="CN551">
            <v>0</v>
          </cell>
          <cell r="CO551"/>
          <cell r="CP551" t="str">
            <v>Medium</v>
          </cell>
          <cell r="CQ551" t="b">
            <v>0</v>
          </cell>
          <cell r="CR551" t="b">
            <v>0</v>
          </cell>
          <cell r="CS551"/>
          <cell r="CT551" t="str">
            <v>Weekly</v>
          </cell>
          <cell r="CU551" t="str">
            <v>Two to Five</v>
          </cell>
          <cell r="CV551" t="str">
            <v>License Condition</v>
          </cell>
          <cell r="CW551" t="str">
            <v>Multiple Market Participants</v>
          </cell>
          <cell r="CX551" t="b">
            <v>1</v>
          </cell>
          <cell r="CY551" t="b">
            <v>1</v>
          </cell>
          <cell r="CZ551" t="b">
            <v>1</v>
          </cell>
          <cell r="DA551" t="b">
            <v>0</v>
          </cell>
          <cell r="DB551" t="str">
            <v>Service Area 23: Internal</v>
          </cell>
          <cell r="DC551" t="str">
            <v>None (Xoserve internal initiative)</v>
          </cell>
          <cell r="DD551" t="str">
            <v>Low</v>
          </cell>
          <cell r="DE551" t="b">
            <v>0</v>
          </cell>
          <cell r="DF551" t="b">
            <v>0</v>
          </cell>
        </row>
        <row r="552">
          <cell r="A552" t="str">
            <v>4331</v>
          </cell>
          <cell r="B552" t="str">
            <v>Unique Sites Daily USM File – Unmetered sites</v>
          </cell>
          <cell r="C552" t="str">
            <v>100. Change Completed</v>
          </cell>
          <cell r="D552">
            <v>43134</v>
          </cell>
          <cell r="E552" t="str">
            <v>CO-RCVD 30/10/2017 
Moved from CO-RCVD to 11. Change in Delivery 08/11/2017
100. Change Complete</v>
          </cell>
          <cell r="F552"/>
          <cell r="G552" t="b">
            <v>0</v>
          </cell>
          <cell r="H552"/>
          <cell r="I552">
            <v>42926</v>
          </cell>
          <cell r="K552">
            <v>36558</v>
          </cell>
          <cell r="L552" t="b">
            <v>0</v>
          </cell>
          <cell r="M552"/>
          <cell r="N552"/>
          <cell r="O552"/>
          <cell r="P552" t="str">
            <v>Liz Ryan/Nicky Kingham</v>
          </cell>
          <cell r="Q552" t="str">
            <v>Dan Donovan/ICAF</v>
          </cell>
          <cell r="R552" t="str">
            <v>Lee Foster</v>
          </cell>
          <cell r="S552" t="str">
            <v>Donna Johnson</v>
          </cell>
          <cell r="T552" t="str">
            <v>CR (Internal)</v>
          </cell>
          <cell r="U552" t="str">
            <v>COMPLETE</v>
          </cell>
          <cell r="V552" t="b">
            <v>0</v>
          </cell>
          <cell r="W552">
            <v>43077</v>
          </cell>
          <cell r="X552"/>
          <cell r="AD552"/>
          <cell r="AF552"/>
          <cell r="AN552"/>
          <cell r="AR552"/>
          <cell r="AS552"/>
          <cell r="AZ552"/>
          <cell r="BB552"/>
          <cell r="BC552"/>
          <cell r="BE552" t="b">
            <v>0</v>
          </cell>
          <cell r="BH552">
            <v>43072</v>
          </cell>
          <cell r="BI552">
            <v>43134</v>
          </cell>
          <cell r="BM552"/>
          <cell r="BO552" t="str">
            <v>08/12/17 DC Update from ME Schedule today, this change was implemented 03/12/17.
07/12/2017 Change Sponsor Dan Donovan.
01/12/2017 DC Update from ME Schedule - Imp date still 03/12/17, sent email asking for confirmation when implemented.
20/11/2017 DC - U</v>
          </cell>
          <cell r="BQ552"/>
          <cell r="BS552"/>
          <cell r="BU552"/>
          <cell r="BW552"/>
          <cell r="BX552"/>
          <cell r="BY552">
            <v>50</v>
          </cell>
          <cell r="BZ552"/>
          <cell r="CA552" t="str">
            <v>R &amp; N</v>
          </cell>
          <cell r="CB552" t="str">
            <v>XO3543</v>
          </cell>
          <cell r="CC552" t="str">
            <v>ME</v>
          </cell>
          <cell r="CD552" t="str">
            <v>ISU</v>
          </cell>
          <cell r="CE552" t="str">
            <v>SPA</v>
          </cell>
          <cell r="CF552" t="str">
            <v>31-100days</v>
          </cell>
          <cell r="CG552" t="b">
            <v>0</v>
          </cell>
          <cell r="CH552"/>
          <cell r="CJ552" t="b">
            <v>0</v>
          </cell>
          <cell r="CK552" t="b">
            <v>0</v>
          </cell>
          <cell r="CL552" t="b">
            <v>0</v>
          </cell>
          <cell r="CM552"/>
          <cell r="CN552">
            <v>0</v>
          </cell>
          <cell r="CO552"/>
          <cell r="CP552"/>
          <cell r="CQ552" t="b">
            <v>1</v>
          </cell>
          <cell r="CR552" t="b">
            <v>0</v>
          </cell>
          <cell r="CS552"/>
          <cell r="CT552"/>
          <cell r="CU552"/>
          <cell r="CV552"/>
          <cell r="CW552"/>
          <cell r="CX552" t="b">
            <v>0</v>
          </cell>
          <cell r="CY552" t="b">
            <v>0</v>
          </cell>
          <cell r="CZ552" t="b">
            <v>0</v>
          </cell>
          <cell r="DA552" t="b">
            <v>0</v>
          </cell>
          <cell r="DB552"/>
          <cell r="DC552"/>
          <cell r="DD552"/>
          <cell r="DE552" t="b">
            <v>0</v>
          </cell>
          <cell r="DF552" t="b">
            <v>0</v>
          </cell>
        </row>
        <row r="553">
          <cell r="A553" t="str">
            <v>4169</v>
          </cell>
          <cell r="B553" t="str">
            <v>To update functionality in Gemini to ensure that all Cash Call Notices and Templates reflect UNC Section X and Energy Balancing Credit Rules. To review the possibility of Gemini producing automatic Further Security Notices and associated Fax Headers with</v>
          </cell>
          <cell r="C553" t="str">
            <v>2.2. Awaiting ME/BICC HLE Quote</v>
          </cell>
          <cell r="D553">
            <v>43038</v>
          </cell>
          <cell r="E553" t="str">
            <v>CO-RCVD 30/10/2017
Moved from CO-RCVD to 
2.2. Awaiting ME/BICC HLE Quote</v>
          </cell>
          <cell r="F553" t="str">
            <v xml:space="preserve">To update functionality in Gemini to ensure that all Cash Call Notices and Templates reflect UNC Section X and Energy Balancing Credit Rules. To review the possibility of Gemini producing automatic Further Security Notices and associated Fax Headers with </v>
          </cell>
          <cell r="G553" t="b">
            <v>0</v>
          </cell>
          <cell r="H553"/>
          <cell r="I553">
            <v>42744</v>
          </cell>
          <cell r="K553">
            <v>43219</v>
          </cell>
          <cell r="L553" t="b">
            <v>0</v>
          </cell>
          <cell r="M553"/>
          <cell r="N553"/>
          <cell r="O553"/>
          <cell r="P553" t="str">
            <v>Loraine O’Shaughnessy</v>
          </cell>
          <cell r="Q553" t="str">
            <v>Mark Cockayne/ICAF</v>
          </cell>
          <cell r="R553"/>
          <cell r="S553" t="str">
            <v>Donna Johnson</v>
          </cell>
          <cell r="T553" t="str">
            <v>CR (Internal)</v>
          </cell>
          <cell r="U553" t="str">
            <v>LIVE</v>
          </cell>
          <cell r="V553" t="b">
            <v>0</v>
          </cell>
          <cell r="X553"/>
          <cell r="AD553"/>
          <cell r="AF553"/>
          <cell r="AN553"/>
          <cell r="AR553"/>
          <cell r="AS553"/>
          <cell r="AZ553"/>
          <cell r="BB553"/>
          <cell r="BC553"/>
          <cell r="BE553" t="b">
            <v>0</v>
          </cell>
          <cell r="BM553"/>
          <cell r="BO553" t="str">
            <v>06/04/18 AC - HLE has been revised, awating internal approval. 
03/04/2018 DC Update from ME - this change is still waiting internal approval.
23/03/18 AC- Update from Karen- HLE is pending with IS Ops for approval. This should be with PO by the end of t</v>
          </cell>
          <cell r="BQ553"/>
          <cell r="BS553"/>
          <cell r="BU553"/>
          <cell r="BW553"/>
          <cell r="BX553"/>
          <cell r="BY553">
            <v>50</v>
          </cell>
          <cell r="BZ553"/>
          <cell r="CA553" t="str">
            <v>T &amp; SS</v>
          </cell>
          <cell r="CB553" t="str">
            <v>XO3452</v>
          </cell>
          <cell r="CC553" t="str">
            <v>ME</v>
          </cell>
          <cell r="CD553" t="str">
            <v>Gemini</v>
          </cell>
          <cell r="CE553" t="str">
            <v>Other</v>
          </cell>
          <cell r="CF553" t="str">
            <v>0-30days</v>
          </cell>
          <cell r="CG553" t="b">
            <v>0</v>
          </cell>
          <cell r="CH553"/>
          <cell r="CJ553" t="b">
            <v>0</v>
          </cell>
          <cell r="CK553" t="b">
            <v>0</v>
          </cell>
          <cell r="CL553" t="b">
            <v>0</v>
          </cell>
          <cell r="CM553"/>
          <cell r="CN553">
            <v>0</v>
          </cell>
          <cell r="CO553"/>
          <cell r="CP553"/>
          <cell r="CQ553" t="b">
            <v>0</v>
          </cell>
          <cell r="CR553" t="b">
            <v>0</v>
          </cell>
          <cell r="CS553"/>
          <cell r="CT553"/>
          <cell r="CU553"/>
          <cell r="CV553" t="str">
            <v>Xoserve Internal CR (business improvement initiative)</v>
          </cell>
          <cell r="CW553" t="str">
            <v>Xoserve Only</v>
          </cell>
          <cell r="CX553" t="b">
            <v>1</v>
          </cell>
          <cell r="CY553" t="b">
            <v>0</v>
          </cell>
          <cell r="CZ553" t="b">
            <v>0</v>
          </cell>
          <cell r="DA553" t="b">
            <v>0</v>
          </cell>
          <cell r="DB553" t="str">
            <v>Service Area 23: Internal</v>
          </cell>
          <cell r="DC553" t="str">
            <v>None (Xoserve internal initiative)</v>
          </cell>
          <cell r="DD553" t="str">
            <v>Low</v>
          </cell>
          <cell r="DE553" t="b">
            <v>0</v>
          </cell>
          <cell r="DF553" t="b">
            <v>0</v>
          </cell>
        </row>
        <row r="554">
          <cell r="A554" t="str">
            <v>4044</v>
          </cell>
          <cell r="B554" t="str">
            <v>Extension of ‘Must Read’ process to include Annual Read sites</v>
          </cell>
          <cell r="C554" t="str">
            <v>2.2. Awaiting ME/BICC HLE Quote</v>
          </cell>
          <cell r="D554">
            <v>43126</v>
          </cell>
          <cell r="E554" t="str">
            <v>CO-RCVD 08/11/2017
Moved From CO-RCVD to 2.2 Awaiting ME/BICC HLE 14/11/2013
1.5 Change Proposal out for Shipper Consultation
2.1. Start-Up Approach In Progress
2.2. Awaiting ME/BICC HLE Quote</v>
          </cell>
          <cell r="F554" t="str">
            <v xml:space="preserve">We have indicated to Shippers (at Distribution Workgroup) that we intend to begin carrying out must reads at Annual Read sites in the summer of 2016. Where possible we would like the process to begin Aug/Sep 2016.
The proposed change supports both Ofgem </v>
          </cell>
          <cell r="G554" t="b">
            <v>0</v>
          </cell>
          <cell r="H554"/>
          <cell r="I554">
            <v>43074</v>
          </cell>
          <cell r="K554">
            <v>43344</v>
          </cell>
          <cell r="L554" t="b">
            <v>0</v>
          </cell>
          <cell r="M554"/>
          <cell r="N554"/>
          <cell r="O554"/>
          <cell r="P554" t="str">
            <v>Andy Clasper</v>
          </cell>
          <cell r="Q554" t="str">
            <v>ICAF 08/11/2017</v>
          </cell>
          <cell r="R554"/>
          <cell r="S554" t="str">
            <v>Matt Rider</v>
          </cell>
          <cell r="T554" t="str">
            <v>CP</v>
          </cell>
          <cell r="U554" t="str">
            <v>LIVE</v>
          </cell>
          <cell r="V554" t="b">
            <v>0</v>
          </cell>
          <cell r="X554"/>
          <cell r="AD554"/>
          <cell r="AF554"/>
          <cell r="AN554"/>
          <cell r="AR554"/>
          <cell r="AS554"/>
          <cell r="AZ554"/>
          <cell r="BB554"/>
          <cell r="BC554"/>
          <cell r="BE554" t="b">
            <v>0</v>
          </cell>
          <cell r="BH554">
            <v>43220</v>
          </cell>
          <cell r="BM554"/>
          <cell r="BO554" t="str">
            <v>06/04/18 AC - HLE yet to start. 
03/04/18 DC Update from Karen - HLE in progress. Estimated HLE delivery 11/04
23/03/18 AC- Update from Karen, HLE due to start on the 28/03. Work to be scheduled. 
16/03/18 AC- HLE 28th March. Requirements gathering meet</v>
          </cell>
          <cell r="BQ554"/>
          <cell r="BS554"/>
          <cell r="BU554"/>
          <cell r="BW554"/>
          <cell r="BX554"/>
          <cell r="BY554">
            <v>50</v>
          </cell>
          <cell r="BZ554"/>
          <cell r="CA554" t="str">
            <v>R &amp; N</v>
          </cell>
          <cell r="CB554" t="str">
            <v>XO3610</v>
          </cell>
          <cell r="CC554" t="str">
            <v>ME</v>
          </cell>
          <cell r="CD554" t="str">
            <v>ISU</v>
          </cell>
          <cell r="CE554" t="str">
            <v>RGMA</v>
          </cell>
          <cell r="CF554" t="str">
            <v>0-30days</v>
          </cell>
          <cell r="CG554" t="b">
            <v>0</v>
          </cell>
          <cell r="CH554"/>
          <cell r="CJ554" t="b">
            <v>0</v>
          </cell>
          <cell r="CK554" t="b">
            <v>0</v>
          </cell>
          <cell r="CL554" t="b">
            <v>0</v>
          </cell>
          <cell r="CM554"/>
          <cell r="CN554">
            <v>0</v>
          </cell>
          <cell r="CO554"/>
          <cell r="CP554"/>
          <cell r="CQ554" t="b">
            <v>0</v>
          </cell>
          <cell r="CR554" t="b">
            <v>0</v>
          </cell>
          <cell r="CS554" t="str">
            <v>Customer</v>
          </cell>
          <cell r="CT554"/>
          <cell r="CU554"/>
          <cell r="CV554" t="str">
            <v>ChMC endorsed Change Proposal</v>
          </cell>
          <cell r="CW554" t="str">
            <v>Multiple Market Groups</v>
          </cell>
          <cell r="CX554" t="b">
            <v>1</v>
          </cell>
          <cell r="CY554" t="b">
            <v>1</v>
          </cell>
          <cell r="CZ554" t="b">
            <v>0</v>
          </cell>
          <cell r="DA554" t="b">
            <v>0</v>
          </cell>
          <cell r="DB554"/>
          <cell r="DC554" t="str">
            <v>One</v>
          </cell>
          <cell r="DD554" t="str">
            <v>Medium</v>
          </cell>
          <cell r="DE554" t="b">
            <v>0</v>
          </cell>
          <cell r="DF554" t="b">
            <v>0</v>
          </cell>
          <cell r="DG554">
            <v>43110</v>
          </cell>
        </row>
        <row r="555">
          <cell r="A555" t="str">
            <v>4531</v>
          </cell>
          <cell r="B555" t="str">
            <v>SCP Weekly Portfolio Report</v>
          </cell>
          <cell r="C555" t="str">
            <v>100. Change Completed</v>
          </cell>
          <cell r="D555">
            <v>43175</v>
          </cell>
          <cell r="E555" t="str">
            <v>CO-RCVD 09/11/2017
2.2 Awaiting HLE from ME/BICC 15/11/17
11. Change In Delivery
12. CCR/Closedown document in progress
100. Change Completed</v>
          </cell>
          <cell r="F555" t="str">
            <v>CP is in receipt of a weekly portfolio report. They are looking to add two additional fields to this report, as follows: 
Last Meter Read
Last Meter Read Date
There is no requirement to change any other data, frequency or delivery of the report.
We hav</v>
          </cell>
          <cell r="G555" t="b">
            <v>0</v>
          </cell>
          <cell r="H555"/>
          <cell r="I555">
            <v>43048</v>
          </cell>
          <cell r="K555">
            <v>43130</v>
          </cell>
          <cell r="L555" t="b">
            <v>0</v>
          </cell>
          <cell r="M555"/>
          <cell r="N555"/>
          <cell r="O555"/>
          <cell r="P555" t="str">
            <v>Mike Osler</v>
          </cell>
          <cell r="Q555"/>
          <cell r="R555" t="str">
            <v>Crispin Wibberley</v>
          </cell>
          <cell r="S555" t="str">
            <v>Steve Concannon</v>
          </cell>
          <cell r="T555" t="str">
            <v>CR (ASR)</v>
          </cell>
          <cell r="U555" t="str">
            <v>COMPLETE</v>
          </cell>
          <cell r="V555" t="b">
            <v>0</v>
          </cell>
          <cell r="W555">
            <v>43175</v>
          </cell>
          <cell r="X555"/>
          <cell r="AD555"/>
          <cell r="AF555"/>
          <cell r="AN555"/>
          <cell r="AR555"/>
          <cell r="AS555"/>
          <cell r="AZ555"/>
          <cell r="BB555"/>
          <cell r="BC555"/>
          <cell r="BE555" t="b">
            <v>0</v>
          </cell>
          <cell r="BH555">
            <v>43119</v>
          </cell>
          <cell r="BI555">
            <v>43119</v>
          </cell>
          <cell r="BM555"/>
          <cell r="BO555" t="str">
            <v>16/03/2018 Dc Mike confirmed that this report has ben completed and delivered.
20/2/18 DC Discussion today with Becky and Julie this change cannot be closed untill all governance paperwork has been completed.
02/02/18 DC Email from Harfan Ahmed to confirm</v>
          </cell>
          <cell r="BQ555"/>
          <cell r="BS555"/>
          <cell r="BU555"/>
          <cell r="BW555"/>
          <cell r="BX555"/>
          <cell r="BZ555"/>
          <cell r="CA555" t="str">
            <v>Data Office</v>
          </cell>
          <cell r="CB555" t="str">
            <v>XO3597</v>
          </cell>
          <cell r="CC555" t="str">
            <v>Project Delivery</v>
          </cell>
          <cell r="CD555" t="str">
            <v>BW</v>
          </cell>
          <cell r="CE555" t="str">
            <v>Other</v>
          </cell>
          <cell r="CF555" t="str">
            <v>31-100days</v>
          </cell>
          <cell r="CG555" t="b">
            <v>0</v>
          </cell>
          <cell r="CH555"/>
          <cell r="CJ555" t="b">
            <v>0</v>
          </cell>
          <cell r="CK555" t="b">
            <v>0</v>
          </cell>
          <cell r="CL555" t="b">
            <v>0</v>
          </cell>
          <cell r="CM555"/>
          <cell r="CN555">
            <v>0</v>
          </cell>
          <cell r="CO555"/>
          <cell r="CP555"/>
          <cell r="CQ555" t="b">
            <v>0</v>
          </cell>
          <cell r="CR555" t="b">
            <v>0</v>
          </cell>
          <cell r="CS555" t="str">
            <v>Customer</v>
          </cell>
          <cell r="CT555"/>
          <cell r="CU555"/>
          <cell r="CV555" t="str">
            <v>Additional or 3rd Party Service Request</v>
          </cell>
          <cell r="CW555" t="str">
            <v>One Market Participant</v>
          </cell>
          <cell r="CX555" t="b">
            <v>1</v>
          </cell>
          <cell r="CY555" t="b">
            <v>0</v>
          </cell>
          <cell r="CZ555" t="b">
            <v>0</v>
          </cell>
          <cell r="DA555" t="b">
            <v>0</v>
          </cell>
          <cell r="DB555" t="str">
            <v>Service Area 18: Provision of User Reports and Information</v>
          </cell>
          <cell r="DC555" t="str">
            <v>One</v>
          </cell>
          <cell r="DD555" t="str">
            <v>Low</v>
          </cell>
          <cell r="DE555" t="b">
            <v>0</v>
          </cell>
          <cell r="DF555" t="b">
            <v>0</v>
          </cell>
        </row>
        <row r="556">
          <cell r="A556" t="str">
            <v>4532</v>
          </cell>
          <cell r="B556" t="str">
            <v>Additional requirements to be included in CR273 (for release 2)</v>
          </cell>
          <cell r="C556" t="str">
            <v>99. Change Cancelled</v>
          </cell>
          <cell r="D556">
            <v>43054</v>
          </cell>
          <cell r="E556" t="str">
            <v>CO-RCVD 13/11/2017
99. Change Cancelled 15/11/2017</v>
          </cell>
          <cell r="F556" t="str">
            <v xml:space="preserve">CR273 is part of Release 2 scope. Since raising CR273 the proposer of SPAA CP 370A has provided further clarification on the requirements for this change (For information CP 370A has been approved to be implemented by Ofgem). 
The following requirements </v>
          </cell>
          <cell r="G556" t="b">
            <v>0</v>
          </cell>
          <cell r="H556"/>
          <cell r="I556">
            <v>43052</v>
          </cell>
          <cell r="K556">
            <v>43313</v>
          </cell>
          <cell r="L556" t="b">
            <v>0</v>
          </cell>
          <cell r="M556"/>
          <cell r="N556"/>
          <cell r="O556"/>
          <cell r="P556" t="str">
            <v>Tahera Choudhury/Steve Nunnington</v>
          </cell>
          <cell r="Q556"/>
          <cell r="R556"/>
          <cell r="S556" t="str">
            <v>Christina Francis</v>
          </cell>
          <cell r="T556" t="str">
            <v>CR (Internal)</v>
          </cell>
          <cell r="U556" t="str">
            <v>CLOSED</v>
          </cell>
          <cell r="V556" t="b">
            <v>0</v>
          </cell>
          <cell r="X556"/>
          <cell r="AD556"/>
          <cell r="AF556"/>
          <cell r="AN556"/>
          <cell r="AR556"/>
          <cell r="AS556"/>
          <cell r="AZ556"/>
          <cell r="BB556"/>
          <cell r="BC556"/>
          <cell r="BE556" t="b">
            <v>0</v>
          </cell>
          <cell r="BM556"/>
          <cell r="BO556" t="str">
            <v>15/11/207 DC Confirmed at ICAF today this change did not need ICAF approval it is an addition to a CR alreay on Release 2. Closed on database today.
13/11/2017 DC TC has confirmed that R &amp; N are aware of this change.</v>
          </cell>
          <cell r="BQ556"/>
          <cell r="BS556"/>
          <cell r="BU556"/>
          <cell r="BW556"/>
          <cell r="BX556"/>
          <cell r="BY556">
            <v>2</v>
          </cell>
          <cell r="BZ556"/>
          <cell r="CA556" t="str">
            <v>ICAF</v>
          </cell>
          <cell r="CB556"/>
          <cell r="CC556" t="str">
            <v>Project Delivery</v>
          </cell>
          <cell r="CD556"/>
          <cell r="CE556"/>
          <cell r="CF556"/>
          <cell r="CG556" t="b">
            <v>0</v>
          </cell>
          <cell r="CH556"/>
          <cell r="CJ556" t="b">
            <v>0</v>
          </cell>
          <cell r="CK556" t="b">
            <v>0</v>
          </cell>
          <cell r="CL556" t="b">
            <v>0</v>
          </cell>
          <cell r="CM556"/>
          <cell r="CN556">
            <v>0</v>
          </cell>
          <cell r="CO556"/>
          <cell r="CP556"/>
          <cell r="CQ556" t="b">
            <v>0</v>
          </cell>
          <cell r="CR556" t="b">
            <v>0</v>
          </cell>
          <cell r="CS556"/>
          <cell r="CT556"/>
          <cell r="CU556"/>
          <cell r="CV556"/>
          <cell r="CW556"/>
          <cell r="CX556" t="b">
            <v>0</v>
          </cell>
          <cell r="CY556" t="b">
            <v>0</v>
          </cell>
          <cell r="CZ556" t="b">
            <v>0</v>
          </cell>
          <cell r="DA556" t="b">
            <v>0</v>
          </cell>
          <cell r="DB556"/>
          <cell r="DC556"/>
          <cell r="DD556"/>
          <cell r="DE556" t="b">
            <v>0</v>
          </cell>
          <cell r="DF556" t="b">
            <v>0</v>
          </cell>
        </row>
        <row r="557">
          <cell r="A557" t="str">
            <v>4533</v>
          </cell>
          <cell r="B557" t="str">
            <v>Amendment to the AQ &amp; SOQ file &amp; field length</v>
          </cell>
          <cell r="C557" t="str">
            <v>99. Change Cancelled</v>
          </cell>
          <cell r="D557">
            <v>43054</v>
          </cell>
          <cell r="E557" t="str">
            <v>CO-RCVD 14/11/2017
99. Change Cancelled 
15/11/2017</v>
          </cell>
          <cell r="F557" t="str">
            <v>An impact assessment needs to be carried out to identify the changes required to :
A) The Gemini system to change the field length of the AQ &amp; SOQ values. 
Current field length in Gemini system is 13
Current field length in SAP system is 15
B) All fields</v>
          </cell>
          <cell r="G557" t="b">
            <v>0</v>
          </cell>
          <cell r="H557"/>
          <cell r="I557">
            <v>43053</v>
          </cell>
          <cell r="K557">
            <v>42856</v>
          </cell>
          <cell r="L557" t="b">
            <v>0</v>
          </cell>
          <cell r="M557"/>
          <cell r="N557"/>
          <cell r="O557"/>
          <cell r="P557" t="str">
            <v>Jo Tedd/Dan Donovan</v>
          </cell>
          <cell r="Q557"/>
          <cell r="R557"/>
          <cell r="S557"/>
          <cell r="T557" t="str">
            <v>CR (Internal)</v>
          </cell>
          <cell r="U557" t="str">
            <v>CLOSED</v>
          </cell>
          <cell r="V557" t="b">
            <v>0</v>
          </cell>
          <cell r="X557"/>
          <cell r="AD557"/>
          <cell r="AF557"/>
          <cell r="AN557"/>
          <cell r="AR557"/>
          <cell r="AS557"/>
          <cell r="AZ557"/>
          <cell r="BB557"/>
          <cell r="BC557"/>
          <cell r="BE557" t="b">
            <v>0</v>
          </cell>
          <cell r="BM557"/>
          <cell r="BO557" t="str">
            <v>15/11/2017 DC This change is already in the database, see 3676.  Cancelled this change today.</v>
          </cell>
          <cell r="BQ557"/>
          <cell r="BS557"/>
          <cell r="BU557"/>
          <cell r="BW557"/>
          <cell r="BX557"/>
          <cell r="BY557">
            <v>0</v>
          </cell>
          <cell r="BZ557"/>
          <cell r="CA557"/>
          <cell r="CB557"/>
          <cell r="CC557"/>
          <cell r="CD557"/>
          <cell r="CE557"/>
          <cell r="CF557"/>
          <cell r="CG557" t="b">
            <v>0</v>
          </cell>
          <cell r="CH557"/>
          <cell r="CJ557" t="b">
            <v>0</v>
          </cell>
          <cell r="CK557" t="b">
            <v>0</v>
          </cell>
          <cell r="CL557" t="b">
            <v>0</v>
          </cell>
          <cell r="CM557"/>
          <cell r="CN557">
            <v>0</v>
          </cell>
          <cell r="CO557"/>
          <cell r="CP557"/>
          <cell r="CQ557" t="b">
            <v>0</v>
          </cell>
          <cell r="CR557" t="b">
            <v>0</v>
          </cell>
          <cell r="CS557"/>
          <cell r="CT557"/>
          <cell r="CU557"/>
          <cell r="CV557"/>
          <cell r="CW557"/>
          <cell r="CX557" t="b">
            <v>0</v>
          </cell>
          <cell r="CY557" t="b">
            <v>0</v>
          </cell>
          <cell r="CZ557" t="b">
            <v>0</v>
          </cell>
          <cell r="DA557" t="b">
            <v>0</v>
          </cell>
          <cell r="DB557"/>
          <cell r="DC557"/>
          <cell r="DD557"/>
          <cell r="DE557" t="b">
            <v>0</v>
          </cell>
          <cell r="DF557" t="b">
            <v>0</v>
          </cell>
        </row>
        <row r="558">
          <cell r="A558" t="str">
            <v>4117.4</v>
          </cell>
          <cell r="B558" t="str">
            <v>TransformUs Auxiliary (Payroll/Flex Bens)</v>
          </cell>
          <cell r="C558" t="str">
            <v>11. Change In Delivery</v>
          </cell>
          <cell r="D558">
            <v>42811</v>
          </cell>
          <cell r="E558"/>
          <cell r="F558" t="str">
            <v>In November 2015, National Grid publicly stated that it is planning to sell a majority stake in its UK Gas Distribution Network business, presently owned by National Grid Gas plc (‘NGG’). Currently, NGG owns four out of the eight Gas Distribution Networks</v>
          </cell>
          <cell r="G558" t="b">
            <v>0</v>
          </cell>
          <cell r="H558"/>
          <cell r="I558">
            <v>42648</v>
          </cell>
          <cell r="K558">
            <v>43193</v>
          </cell>
          <cell r="L558" t="b">
            <v>0</v>
          </cell>
          <cell r="M558"/>
          <cell r="N558"/>
          <cell r="O558"/>
          <cell r="P558" t="str">
            <v>Steve Muffett</v>
          </cell>
          <cell r="Q558" t="str">
            <v>ICAF - 26.10.16
Business Case-Pre-Sanction 01/11/16
BC approved XEC 08/11/16
Revised BC Approved at Pre-Sanction 04/04/17</v>
          </cell>
          <cell r="R558" t="str">
            <v>David Payne</v>
          </cell>
          <cell r="S558" t="str">
            <v>Julie Smart / Donna Hadley</v>
          </cell>
          <cell r="T558" t="str">
            <v>CR (Internal)</v>
          </cell>
          <cell r="U558" t="str">
            <v>LIVE</v>
          </cell>
          <cell r="V558" t="b">
            <v>0</v>
          </cell>
          <cell r="X558" t="str">
            <v>Helen Gilbert</v>
          </cell>
          <cell r="AD558"/>
          <cell r="AF558"/>
          <cell r="AN558"/>
          <cell r="AR558"/>
          <cell r="AS558"/>
          <cell r="AZ558"/>
          <cell r="BB558"/>
          <cell r="BC558"/>
          <cell r="BE558" t="b">
            <v>0</v>
          </cell>
          <cell r="BH558">
            <v>43348</v>
          </cell>
          <cell r="BM558"/>
          <cell r="BO558"/>
          <cell r="BQ558"/>
          <cell r="BS558"/>
          <cell r="BU558"/>
          <cell r="BW558"/>
          <cell r="BX558" t="str">
            <v>High</v>
          </cell>
          <cell r="BZ558"/>
          <cell r="CA558" t="str">
            <v>TU</v>
          </cell>
          <cell r="CB558"/>
          <cell r="CC558" t="str">
            <v>Project Delivery</v>
          </cell>
          <cell r="CD558" t="str">
            <v>Other</v>
          </cell>
          <cell r="CE558" t="str">
            <v>Other</v>
          </cell>
          <cell r="CF558" t="str">
            <v>100+days</v>
          </cell>
          <cell r="CG558" t="b">
            <v>0</v>
          </cell>
          <cell r="CH558"/>
          <cell r="CJ558" t="b">
            <v>0</v>
          </cell>
          <cell r="CK558" t="b">
            <v>0</v>
          </cell>
          <cell r="CL558" t="b">
            <v>0</v>
          </cell>
          <cell r="CM558" t="str">
            <v>£100k-£500K</v>
          </cell>
          <cell r="CN558">
            <v>0</v>
          </cell>
          <cell r="CO558"/>
          <cell r="CP558"/>
          <cell r="CQ558" t="b">
            <v>0</v>
          </cell>
          <cell r="CR558" t="b">
            <v>0</v>
          </cell>
          <cell r="CS558" t="str">
            <v>No</v>
          </cell>
          <cell r="CT558"/>
          <cell r="CU558"/>
          <cell r="CV558"/>
          <cell r="CW558"/>
          <cell r="CX558" t="b">
            <v>0</v>
          </cell>
          <cell r="CY558" t="b">
            <v>0</v>
          </cell>
          <cell r="CZ558" t="b">
            <v>0</v>
          </cell>
          <cell r="DA558" t="b">
            <v>0</v>
          </cell>
          <cell r="DB558"/>
          <cell r="DC558"/>
          <cell r="DD558"/>
          <cell r="DE558" t="b">
            <v>0</v>
          </cell>
          <cell r="DF558" t="b">
            <v>0</v>
          </cell>
        </row>
        <row r="559">
          <cell r="A559" t="str">
            <v>4117.3</v>
          </cell>
          <cell r="B559" t="str">
            <v>TransformUs Network</v>
          </cell>
          <cell r="C559" t="str">
            <v>11. Change In Delivery</v>
          </cell>
          <cell r="D559">
            <v>42811</v>
          </cell>
          <cell r="E559"/>
          <cell r="F559" t="str">
            <v>In November 2015, National Grid publicly stated that it is planning to sell a majority stake in its UK Gas Distribution Network business, presently owned by National Grid Gas plc (‘NGG’). Currently, NGG owns four out of the eight Gas Distribution Networks</v>
          </cell>
          <cell r="G559" t="b">
            <v>0</v>
          </cell>
          <cell r="H559"/>
          <cell r="I559">
            <v>42648</v>
          </cell>
          <cell r="K559">
            <v>43193</v>
          </cell>
          <cell r="L559" t="b">
            <v>0</v>
          </cell>
          <cell r="M559"/>
          <cell r="N559"/>
          <cell r="O559"/>
          <cell r="P559" t="str">
            <v>Steve Muffett</v>
          </cell>
          <cell r="Q559" t="str">
            <v>ICAF - 26.10.16
Business Case-Pre-Sanction 01/11/16
BC approved XEC 08/11/16
Revised BC Approved at Pre-Sanction 04/04/17</v>
          </cell>
          <cell r="R559" t="str">
            <v>David Payne</v>
          </cell>
          <cell r="S559" t="str">
            <v>Stewart McDermott</v>
          </cell>
          <cell r="T559" t="str">
            <v>CR (Internal)</v>
          </cell>
          <cell r="U559" t="str">
            <v>LIVE</v>
          </cell>
          <cell r="V559" t="b">
            <v>0</v>
          </cell>
          <cell r="X559" t="str">
            <v>Razza Almustafa</v>
          </cell>
          <cell r="AD559"/>
          <cell r="AF559"/>
          <cell r="AN559"/>
          <cell r="AR559"/>
          <cell r="AS559"/>
          <cell r="AZ559"/>
          <cell r="BB559"/>
          <cell r="BC559"/>
          <cell r="BE559" t="b">
            <v>0</v>
          </cell>
          <cell r="BH559">
            <v>43398</v>
          </cell>
          <cell r="BM559"/>
          <cell r="BO559"/>
          <cell r="BQ559"/>
          <cell r="BS559"/>
          <cell r="BU559"/>
          <cell r="BW559"/>
          <cell r="BX559" t="str">
            <v>High</v>
          </cell>
          <cell r="BZ559"/>
          <cell r="CA559" t="str">
            <v>TU</v>
          </cell>
          <cell r="CB559"/>
          <cell r="CC559" t="str">
            <v>Project Delivery</v>
          </cell>
          <cell r="CD559" t="str">
            <v>Other</v>
          </cell>
          <cell r="CE559" t="str">
            <v>Other</v>
          </cell>
          <cell r="CF559" t="str">
            <v>100+days</v>
          </cell>
          <cell r="CG559" t="b">
            <v>0</v>
          </cell>
          <cell r="CH559"/>
          <cell r="CJ559" t="b">
            <v>0</v>
          </cell>
          <cell r="CK559" t="b">
            <v>0</v>
          </cell>
          <cell r="CL559" t="b">
            <v>0</v>
          </cell>
          <cell r="CM559" t="str">
            <v>£500k+</v>
          </cell>
          <cell r="CN559">
            <v>0</v>
          </cell>
          <cell r="CO559"/>
          <cell r="CP559"/>
          <cell r="CQ559" t="b">
            <v>0</v>
          </cell>
          <cell r="CR559" t="b">
            <v>0</v>
          </cell>
          <cell r="CS559" t="str">
            <v>Both</v>
          </cell>
          <cell r="CT559"/>
          <cell r="CU559"/>
          <cell r="CV559"/>
          <cell r="CW559"/>
          <cell r="CX559" t="b">
            <v>0</v>
          </cell>
          <cell r="CY559" t="b">
            <v>0</v>
          </cell>
          <cell r="CZ559" t="b">
            <v>0</v>
          </cell>
          <cell r="DA559" t="b">
            <v>0</v>
          </cell>
          <cell r="DB559"/>
          <cell r="DC559"/>
          <cell r="DD559"/>
          <cell r="DE559" t="b">
            <v>0</v>
          </cell>
          <cell r="DF559" t="b">
            <v>0</v>
          </cell>
        </row>
        <row r="560">
          <cell r="A560" t="str">
            <v>4117.1</v>
          </cell>
          <cell r="B560" t="str">
            <v>TransformUs  ERP</v>
          </cell>
          <cell r="C560" t="str">
            <v>11. Change In Delivery</v>
          </cell>
          <cell r="D560">
            <v>42811</v>
          </cell>
          <cell r="E560"/>
          <cell r="F560" t="str">
            <v>In November 2015, National Grid publicly stated that it is planning to sell a majority stake in its UK Gas Distribution Network business, presently owned by National Grid Gas plc (‘NGG’). Currently, NGG owns four out of the eight Gas Distribution Networks</v>
          </cell>
          <cell r="G560" t="b">
            <v>0</v>
          </cell>
          <cell r="H560"/>
          <cell r="I560">
            <v>42648</v>
          </cell>
          <cell r="K560">
            <v>43193</v>
          </cell>
          <cell r="L560" t="b">
            <v>0</v>
          </cell>
          <cell r="M560"/>
          <cell r="N560"/>
          <cell r="O560"/>
          <cell r="P560" t="str">
            <v>Steve Muffett</v>
          </cell>
          <cell r="Q560" t="str">
            <v>ICAF - 26.10.16
Business Case-Pre-Sanction 01/11/16
BC approved XEC 08/11/16
Revised BC Approved at Pre-Sanction 04/04/17</v>
          </cell>
          <cell r="R560" t="str">
            <v>David Payne</v>
          </cell>
          <cell r="S560" t="str">
            <v>John Follows</v>
          </cell>
          <cell r="T560" t="str">
            <v>CR (Internal)</v>
          </cell>
          <cell r="U560" t="str">
            <v>LIVE</v>
          </cell>
          <cell r="V560" t="b">
            <v>0</v>
          </cell>
          <cell r="X560" t="str">
            <v>Sally Flynn, Dan Maguire</v>
          </cell>
          <cell r="AD560"/>
          <cell r="AF560"/>
          <cell r="AN560"/>
          <cell r="AR560"/>
          <cell r="AS560"/>
          <cell r="AZ560"/>
          <cell r="BB560"/>
          <cell r="BC560"/>
          <cell r="BE560" t="b">
            <v>0</v>
          </cell>
          <cell r="BH560">
            <v>43343</v>
          </cell>
          <cell r="BM560"/>
          <cell r="BO560"/>
          <cell r="BQ560"/>
          <cell r="BS560"/>
          <cell r="BU560"/>
          <cell r="BW560"/>
          <cell r="BX560" t="str">
            <v>High</v>
          </cell>
          <cell r="BZ560"/>
          <cell r="CA560" t="str">
            <v>TU</v>
          </cell>
          <cell r="CB560"/>
          <cell r="CC560" t="str">
            <v>Project Delivery</v>
          </cell>
          <cell r="CD560" t="str">
            <v>Other</v>
          </cell>
          <cell r="CE560" t="str">
            <v>Other</v>
          </cell>
          <cell r="CF560" t="str">
            <v>100+days</v>
          </cell>
          <cell r="CG560" t="b">
            <v>0</v>
          </cell>
          <cell r="CH560"/>
          <cell r="CJ560" t="b">
            <v>0</v>
          </cell>
          <cell r="CK560" t="b">
            <v>0</v>
          </cell>
          <cell r="CL560" t="b">
            <v>0</v>
          </cell>
          <cell r="CM560" t="str">
            <v>£500k+</v>
          </cell>
          <cell r="CN560">
            <v>0</v>
          </cell>
          <cell r="CO560"/>
          <cell r="CP560"/>
          <cell r="CQ560" t="b">
            <v>0</v>
          </cell>
          <cell r="CR560" t="b">
            <v>0</v>
          </cell>
          <cell r="CS560" t="str">
            <v>Customer</v>
          </cell>
          <cell r="CT560"/>
          <cell r="CU560"/>
          <cell r="CV560"/>
          <cell r="CW560"/>
          <cell r="CX560" t="b">
            <v>0</v>
          </cell>
          <cell r="CY560" t="b">
            <v>0</v>
          </cell>
          <cell r="CZ560" t="b">
            <v>0</v>
          </cell>
          <cell r="DA560" t="b">
            <v>0</v>
          </cell>
          <cell r="DB560"/>
          <cell r="DC560"/>
          <cell r="DD560"/>
          <cell r="DE560" t="b">
            <v>0</v>
          </cell>
          <cell r="DF560" t="b">
            <v>0</v>
          </cell>
        </row>
        <row r="561">
          <cell r="A561" t="str">
            <v>4117.2</v>
          </cell>
          <cell r="B561" t="str">
            <v>TransformUs  Desktop</v>
          </cell>
          <cell r="C561" t="str">
            <v>11. Change In Delivery</v>
          </cell>
          <cell r="D561">
            <v>42811</v>
          </cell>
          <cell r="E561"/>
          <cell r="F561" t="str">
            <v>In November 2015, National Grid publicly stated that it is planning to sell a majority stake in its UK Gas Distribution Network business, presently owned by National Grid Gas plc (‘NGG’). Currently, NGG owns four out of the eight Gas Distribution Networks</v>
          </cell>
          <cell r="G561" t="b">
            <v>0</v>
          </cell>
          <cell r="H561"/>
          <cell r="I561">
            <v>42648</v>
          </cell>
          <cell r="K561">
            <v>43193</v>
          </cell>
          <cell r="L561" t="b">
            <v>0</v>
          </cell>
          <cell r="M561"/>
          <cell r="N561"/>
          <cell r="O561"/>
          <cell r="P561" t="str">
            <v>Steve Muffett</v>
          </cell>
          <cell r="Q561" t="str">
            <v>ICAF - 26.10.16
Business Case-Pre-Sanction 01/11/16
BC approved XEC 08/11/16
Revised BC Approved at Pre-Sanction 04/04/17</v>
          </cell>
          <cell r="R561" t="str">
            <v>David Payne</v>
          </cell>
          <cell r="S561" t="str">
            <v>Stewart McDermott</v>
          </cell>
          <cell r="T561" t="str">
            <v>CR (Internal)</v>
          </cell>
          <cell r="U561" t="str">
            <v>LIVE</v>
          </cell>
          <cell r="V561" t="b">
            <v>0</v>
          </cell>
          <cell r="X561" t="str">
            <v>Sally Flynn, Dan Maguire</v>
          </cell>
          <cell r="AD561"/>
          <cell r="AF561"/>
          <cell r="AN561"/>
          <cell r="AR561"/>
          <cell r="AS561"/>
          <cell r="AZ561"/>
          <cell r="BB561"/>
          <cell r="BC561"/>
          <cell r="BE561" t="b">
            <v>0</v>
          </cell>
          <cell r="BH561">
            <v>43403</v>
          </cell>
          <cell r="BM561"/>
          <cell r="BO561"/>
          <cell r="BQ561"/>
          <cell r="BS561"/>
          <cell r="BU561"/>
          <cell r="BW561"/>
          <cell r="BX561" t="str">
            <v>High</v>
          </cell>
          <cell r="BZ561"/>
          <cell r="CA561" t="str">
            <v>TU</v>
          </cell>
          <cell r="CB561"/>
          <cell r="CC561" t="str">
            <v>Project Delivery</v>
          </cell>
          <cell r="CD561" t="str">
            <v>Other</v>
          </cell>
          <cell r="CE561" t="str">
            <v>Other</v>
          </cell>
          <cell r="CF561" t="str">
            <v>100+days</v>
          </cell>
          <cell r="CG561" t="b">
            <v>0</v>
          </cell>
          <cell r="CH561"/>
          <cell r="CJ561" t="b">
            <v>0</v>
          </cell>
          <cell r="CK561" t="b">
            <v>0</v>
          </cell>
          <cell r="CL561" t="b">
            <v>0</v>
          </cell>
          <cell r="CM561" t="str">
            <v>£500k+</v>
          </cell>
          <cell r="CN561">
            <v>0</v>
          </cell>
          <cell r="CO561"/>
          <cell r="CP561"/>
          <cell r="CQ561" t="b">
            <v>0</v>
          </cell>
          <cell r="CR561" t="b">
            <v>0</v>
          </cell>
          <cell r="CS561" t="str">
            <v>Both</v>
          </cell>
          <cell r="CT561"/>
          <cell r="CU561"/>
          <cell r="CV561"/>
          <cell r="CW561"/>
          <cell r="CX561" t="b">
            <v>0</v>
          </cell>
          <cell r="CY561" t="b">
            <v>0</v>
          </cell>
          <cell r="CZ561" t="b">
            <v>0</v>
          </cell>
          <cell r="DA561" t="b">
            <v>0</v>
          </cell>
          <cell r="DB561"/>
          <cell r="DC561"/>
          <cell r="DD561"/>
          <cell r="DE561" t="b">
            <v>0</v>
          </cell>
          <cell r="DF561" t="b">
            <v>0</v>
          </cell>
        </row>
        <row r="562">
          <cell r="A562" t="str">
            <v>4251</v>
          </cell>
          <cell r="B562" t="str">
            <v>Registered Office address removal from systems</v>
          </cell>
          <cell r="C562" t="str">
            <v>100. Change Completed</v>
          </cell>
          <cell r="D562">
            <v>43038</v>
          </cell>
          <cell r="E562" t="str">
            <v>CO-RCVD 30/10/2017 
Moved from CO-RCVD to 11. Change in Delivery 08/11/2017
100. Change Complete 24/11/2017</v>
          </cell>
          <cell r="F562" t="str">
            <v xml:space="preserve">What 
As a result of DN Sales - Registered Office address has changed effective from 1.4.17 – needs to be removed from the following systems:
CMS (every page footer) – also email correspondence / reports produced from the system
Data Enquiry (every page </v>
          </cell>
          <cell r="G562" t="b">
            <v>0</v>
          </cell>
          <cell r="H562"/>
          <cell r="I562">
            <v>42828</v>
          </cell>
          <cell r="K562">
            <v>42551</v>
          </cell>
          <cell r="L562" t="b">
            <v>0</v>
          </cell>
          <cell r="M562"/>
          <cell r="N562"/>
          <cell r="O562"/>
          <cell r="P562" t="str">
            <v>Hannah Hassanjee</v>
          </cell>
          <cell r="Q562" t="str">
            <v>Eve Bradley/ICAF</v>
          </cell>
          <cell r="R562"/>
          <cell r="S562" t="str">
            <v>Donna Johnson</v>
          </cell>
          <cell r="T562" t="str">
            <v>CR (Internal)</v>
          </cell>
          <cell r="U562" t="str">
            <v>COMPLETE</v>
          </cell>
          <cell r="V562" t="b">
            <v>0</v>
          </cell>
          <cell r="W562">
            <v>43063</v>
          </cell>
          <cell r="X562"/>
          <cell r="AD562"/>
          <cell r="AF562"/>
          <cell r="AN562"/>
          <cell r="AR562"/>
          <cell r="AS562"/>
          <cell r="AZ562"/>
          <cell r="BB562"/>
          <cell r="BC562"/>
          <cell r="BE562" t="b">
            <v>0</v>
          </cell>
          <cell r="BH562">
            <v>43058</v>
          </cell>
          <cell r="BM562"/>
          <cell r="BO562" t="str">
            <v>24/11/2017 DC Update from ME Schedule - Change implemented sucessfully. Updated database as complete 
23/11/2017 AC Awaiting for ME Schedule to make sure it has been implemented 
20/11/2017 DC Update from ME Schedule - Planned IMP date 19/11/17
15/11/2017</v>
          </cell>
          <cell r="BQ562"/>
          <cell r="BS562"/>
          <cell r="BU562"/>
          <cell r="BW562"/>
          <cell r="BX562"/>
          <cell r="BZ562"/>
          <cell r="CA562" t="str">
            <v>other</v>
          </cell>
          <cell r="CB562" t="str">
            <v>XO3515</v>
          </cell>
          <cell r="CC562" t="str">
            <v>ME</v>
          </cell>
          <cell r="CD562" t="str">
            <v>Other</v>
          </cell>
          <cell r="CE562" t="str">
            <v>Other</v>
          </cell>
          <cell r="CF562" t="str">
            <v>0-30days</v>
          </cell>
          <cell r="CG562" t="b">
            <v>0</v>
          </cell>
          <cell r="CH562"/>
          <cell r="CJ562" t="b">
            <v>0</v>
          </cell>
          <cell r="CK562" t="b">
            <v>0</v>
          </cell>
          <cell r="CL562" t="b">
            <v>0</v>
          </cell>
          <cell r="CM562"/>
          <cell r="CN562">
            <v>0</v>
          </cell>
          <cell r="CO562"/>
          <cell r="CP562"/>
          <cell r="CQ562" t="b">
            <v>0</v>
          </cell>
          <cell r="CR562" t="b">
            <v>0</v>
          </cell>
          <cell r="CS562" t="str">
            <v>No</v>
          </cell>
          <cell r="CT562"/>
          <cell r="CU562"/>
          <cell r="CV562"/>
          <cell r="CW562"/>
          <cell r="CX562" t="b">
            <v>0</v>
          </cell>
          <cell r="CY562" t="b">
            <v>0</v>
          </cell>
          <cell r="CZ562" t="b">
            <v>0</v>
          </cell>
          <cell r="DA562" t="b">
            <v>0</v>
          </cell>
          <cell r="DB562"/>
          <cell r="DC562"/>
          <cell r="DD562"/>
          <cell r="DE562" t="b">
            <v>0</v>
          </cell>
          <cell r="DF562" t="b">
            <v>0</v>
          </cell>
        </row>
        <row r="563">
          <cell r="A563" t="str">
            <v>4559</v>
          </cell>
          <cell r="B563" t="str">
            <v>Amending the reporting requirements to release data to Meter Asset Provider organisations. Modification 0637.</v>
          </cell>
          <cell r="C563" t="str">
            <v>100. Change Completed</v>
          </cell>
          <cell r="D563">
            <v>43126</v>
          </cell>
          <cell r="E563" t="str">
            <v>1. Awaiting ICAF Assignment
11. Change In Delivery
12. CCR/Closedown document in progress
100. Change Completed</v>
          </cell>
          <cell r="F563" t="str">
            <v xml:space="preserve">Modification 0422 permitted the release of certain data to Meter Asset Provider (MAP) organisations. MAPs would supply the MPRN, MSN and meter model for a site and providing this matched that held centrally, we would provide them with certain data items. </v>
          </cell>
          <cell r="G563" t="b">
            <v>0</v>
          </cell>
          <cell r="H563" t="str">
            <v>0637</v>
          </cell>
          <cell r="I563">
            <v>43081</v>
          </cell>
          <cell r="K563">
            <v>43131</v>
          </cell>
          <cell r="L563" t="b">
            <v>0</v>
          </cell>
          <cell r="M563"/>
          <cell r="N563"/>
          <cell r="O563"/>
          <cell r="P563" t="str">
            <v>Ellie Rogers</v>
          </cell>
          <cell r="Q563"/>
          <cell r="R563"/>
          <cell r="S563" t="str">
            <v>Steve Concannon</v>
          </cell>
          <cell r="T563" t="str">
            <v>CR (Internal)</v>
          </cell>
          <cell r="U563" t="str">
            <v>COMPLETE</v>
          </cell>
          <cell r="V563" t="b">
            <v>0</v>
          </cell>
          <cell r="W563">
            <v>43133</v>
          </cell>
          <cell r="X563"/>
          <cell r="AD563"/>
          <cell r="AF563"/>
          <cell r="AN563"/>
          <cell r="AR563"/>
          <cell r="AS563"/>
          <cell r="AZ563"/>
          <cell r="BB563"/>
          <cell r="BC563"/>
          <cell r="BE563" t="b">
            <v>0</v>
          </cell>
          <cell r="BH563">
            <v>43131</v>
          </cell>
          <cell r="BI563">
            <v>43119</v>
          </cell>
          <cell r="BM563"/>
          <cell r="BO563" t="str">
            <v>02/02/18 DC Email from Harfan Ahmed to confirm this change can be closed.
02/02/2018 DC I emailed Harfan today to ask for confirmation to close this change.
26/01/18 Julie B - Steve C confirmed change went live on the 19th Jan under SD+ / CAB Number 6545.</v>
          </cell>
          <cell r="BQ563"/>
          <cell r="BS563"/>
          <cell r="BU563"/>
          <cell r="BW563"/>
          <cell r="BX563"/>
          <cell r="BZ563"/>
          <cell r="CA563" t="str">
            <v>Data Office</v>
          </cell>
          <cell r="CB563"/>
          <cell r="CC563" t="str">
            <v>Project Delivery</v>
          </cell>
          <cell r="CD563" t="str">
            <v>BW</v>
          </cell>
          <cell r="CE563"/>
          <cell r="CF563" t="str">
            <v>0-30days</v>
          </cell>
          <cell r="CG563" t="b">
            <v>0</v>
          </cell>
          <cell r="CH563"/>
          <cell r="CJ563" t="b">
            <v>0</v>
          </cell>
          <cell r="CK563" t="b">
            <v>0</v>
          </cell>
          <cell r="CL563" t="b">
            <v>0</v>
          </cell>
          <cell r="CM563"/>
          <cell r="CN563">
            <v>0</v>
          </cell>
          <cell r="CO563"/>
          <cell r="CP563"/>
          <cell r="CQ563" t="b">
            <v>0</v>
          </cell>
          <cell r="CR563" t="b">
            <v>0</v>
          </cell>
          <cell r="CS563"/>
          <cell r="CT563"/>
          <cell r="CU563"/>
          <cell r="CV563"/>
          <cell r="CW563"/>
          <cell r="CX563" t="b">
            <v>0</v>
          </cell>
          <cell r="CY563" t="b">
            <v>0</v>
          </cell>
          <cell r="CZ563" t="b">
            <v>0</v>
          </cell>
          <cell r="DA563" t="b">
            <v>0</v>
          </cell>
          <cell r="DB563" t="str">
            <v>Service Area 18: Provision of User Reports and Information</v>
          </cell>
          <cell r="DC563" t="str">
            <v>One</v>
          </cell>
          <cell r="DD563" t="str">
            <v>Low</v>
          </cell>
          <cell r="DE563" t="b">
            <v>0</v>
          </cell>
          <cell r="DF563" t="b">
            <v>0</v>
          </cell>
        </row>
        <row r="564">
          <cell r="A564" t="str">
            <v>4560</v>
          </cell>
          <cell r="B564" t="str">
            <v>Amendment  to Market Intelligence Report</v>
          </cell>
          <cell r="C564" t="str">
            <v>100. Change Completed</v>
          </cell>
          <cell r="D564">
            <v>43181</v>
          </cell>
          <cell r="E564" t="str">
            <v>1. Awaiting ICAF Assignment
11. Change In Delivery
12. CCR/Closedown document in progress
100. Change Completed</v>
          </cell>
          <cell r="F564" t="str">
            <v>DNs would like the removal of iGT MPRNs from the Market Intelligence report
These MPRNs should not have been included in the report (historically they were not) and DNs/Ofgem use this information to assess allowed revenue so inclusion of these MPRNs is in</v>
          </cell>
          <cell r="G564" t="b">
            <v>0</v>
          </cell>
          <cell r="H564"/>
          <cell r="I564">
            <v>43081</v>
          </cell>
          <cell r="K564">
            <v>43154</v>
          </cell>
          <cell r="L564" t="b">
            <v>0</v>
          </cell>
          <cell r="M564"/>
          <cell r="N564"/>
          <cell r="O564"/>
          <cell r="P564" t="str">
            <v>Mike Osler</v>
          </cell>
          <cell r="Q564"/>
          <cell r="R564"/>
          <cell r="S564" t="str">
            <v>Steve Concannon</v>
          </cell>
          <cell r="T564" t="str">
            <v>CR (ASR)</v>
          </cell>
          <cell r="U564" t="str">
            <v>COMPLETE</v>
          </cell>
          <cell r="V564" t="b">
            <v>0</v>
          </cell>
          <cell r="W564">
            <v>43181</v>
          </cell>
          <cell r="X564"/>
          <cell r="AD564"/>
          <cell r="AF564"/>
          <cell r="AN564"/>
          <cell r="AR564"/>
          <cell r="AS564"/>
          <cell r="AZ564"/>
          <cell r="BB564"/>
          <cell r="BC564"/>
          <cell r="BE564" t="b">
            <v>0</v>
          </cell>
          <cell r="BH564">
            <v>43154</v>
          </cell>
          <cell r="BI564">
            <v>43154</v>
          </cell>
          <cell r="BM564"/>
          <cell r="BO564" t="str">
            <v>22/03/2018 DC This change was originally sent in by Matt Smith, gthe report has been done, Mike Orlser has confirmed that the change can be closed, he is to send an email to confirm.
05/02/2018 DC Email from Steve Concannon to say this change has been dep</v>
          </cell>
          <cell r="BQ564"/>
          <cell r="BS564"/>
          <cell r="BU564"/>
          <cell r="BW564"/>
          <cell r="BX564"/>
          <cell r="BZ564"/>
          <cell r="CA564" t="str">
            <v>Data Office</v>
          </cell>
          <cell r="CB564"/>
          <cell r="CC564" t="str">
            <v>Project Delivery</v>
          </cell>
          <cell r="CD564" t="str">
            <v>BW</v>
          </cell>
          <cell r="CE564" t="str">
            <v>Other</v>
          </cell>
          <cell r="CF564" t="str">
            <v>0-30days</v>
          </cell>
          <cell r="CG564" t="b">
            <v>0</v>
          </cell>
          <cell r="CH564"/>
          <cell r="CJ564" t="b">
            <v>0</v>
          </cell>
          <cell r="CK564" t="b">
            <v>0</v>
          </cell>
          <cell r="CL564" t="b">
            <v>0</v>
          </cell>
          <cell r="CM564"/>
          <cell r="CN564">
            <v>0</v>
          </cell>
          <cell r="CO564"/>
          <cell r="CP564"/>
          <cell r="CQ564" t="b">
            <v>0</v>
          </cell>
          <cell r="CR564" t="b">
            <v>0</v>
          </cell>
          <cell r="CS564"/>
          <cell r="CT564"/>
          <cell r="CU564"/>
          <cell r="CV564" t="str">
            <v>Additional or 3rd Party Service Request</v>
          </cell>
          <cell r="CW564" t="str">
            <v>Xoserve Only</v>
          </cell>
          <cell r="CX564" t="b">
            <v>0</v>
          </cell>
          <cell r="CY564" t="b">
            <v>0</v>
          </cell>
          <cell r="CZ564" t="b">
            <v>0</v>
          </cell>
          <cell r="DA564" t="b">
            <v>1</v>
          </cell>
          <cell r="DB564" t="str">
            <v>Service Area 23: Internal</v>
          </cell>
          <cell r="DC564" t="str">
            <v>None (Xoserve internal initiative)</v>
          </cell>
          <cell r="DD564" t="str">
            <v>Low</v>
          </cell>
          <cell r="DE564" t="b">
            <v>0</v>
          </cell>
          <cell r="DF564" t="b">
            <v>0</v>
          </cell>
        </row>
        <row r="565">
          <cell r="A565" t="str">
            <v>4567</v>
          </cell>
          <cell r="B565" t="str">
            <v>Amendment to plot to postal report</v>
          </cell>
          <cell r="C565" t="str">
            <v>11. Change In Delivery</v>
          </cell>
          <cell r="D565">
            <v>43157</v>
          </cell>
          <cell r="E565" t="str">
            <v>1. Awaiting ICAF Assignment
2.2. Awaiting ME/BICC HLE Quote
11. Change In Delivery</v>
          </cell>
          <cell r="F565" t="str">
            <v>urrently Shippers receive the attached plot to postal report as agreed by the Shipperless &amp; Unregistered Forum. 
GDNs would like the monthly report to be amended to include a number of data items, which would help them manage the plot to postal volumes t</v>
          </cell>
          <cell r="G565" t="b">
            <v>0</v>
          </cell>
          <cell r="H565"/>
          <cell r="I565">
            <v>43102</v>
          </cell>
          <cell r="K565">
            <v>43159</v>
          </cell>
          <cell r="L565" t="b">
            <v>0</v>
          </cell>
          <cell r="M565"/>
          <cell r="N565"/>
          <cell r="O565"/>
          <cell r="P565" t="str">
            <v>Tahera Choudhury</v>
          </cell>
          <cell r="Q565"/>
          <cell r="R565" t="str">
            <v>Andy Miller</v>
          </cell>
          <cell r="S565" t="str">
            <v>Steve Concannon</v>
          </cell>
          <cell r="T565" t="str">
            <v>CR (Internal)</v>
          </cell>
          <cell r="U565" t="str">
            <v>LIVE</v>
          </cell>
          <cell r="V565" t="b">
            <v>0</v>
          </cell>
          <cell r="X565"/>
          <cell r="AD565"/>
          <cell r="AF565"/>
          <cell r="AN565"/>
          <cell r="AR565"/>
          <cell r="AS565"/>
          <cell r="AZ565"/>
          <cell r="BB565"/>
          <cell r="BC565"/>
          <cell r="BE565" t="b">
            <v>0</v>
          </cell>
          <cell r="BH565">
            <v>43245</v>
          </cell>
          <cell r="BM565"/>
          <cell r="BO565" t="str">
            <v xml:space="preserve">06/04/18 AC - Working towards implementaton of the 25th May. 
05/04/2018 DC Chased Harfan for update, he will probably give tge updae in the next meeting.
29/03/18 Julie B - Deb to chase for confirmation of implementation
16/03/18 AC On track 
09/03/18 </v>
          </cell>
          <cell r="BQ565"/>
          <cell r="BS565"/>
          <cell r="BU565"/>
          <cell r="BW565"/>
          <cell r="BX565"/>
          <cell r="BZ565"/>
          <cell r="CA565" t="str">
            <v>Data Office</v>
          </cell>
          <cell r="CB565"/>
          <cell r="CC565" t="str">
            <v>Project Delivery</v>
          </cell>
          <cell r="CD565" t="str">
            <v>BW</v>
          </cell>
          <cell r="CE565" t="str">
            <v>Other</v>
          </cell>
          <cell r="CF565" t="str">
            <v>0-30 days</v>
          </cell>
          <cell r="CG565" t="b">
            <v>0</v>
          </cell>
          <cell r="CH565"/>
          <cell r="CJ565" t="b">
            <v>0</v>
          </cell>
          <cell r="CK565" t="b">
            <v>0</v>
          </cell>
          <cell r="CL565" t="b">
            <v>0</v>
          </cell>
          <cell r="CM565"/>
          <cell r="CN565">
            <v>0</v>
          </cell>
          <cell r="CO565"/>
          <cell r="CP565"/>
          <cell r="CQ565" t="b">
            <v>0</v>
          </cell>
          <cell r="CR565" t="b">
            <v>0</v>
          </cell>
          <cell r="CS565"/>
          <cell r="CT565"/>
          <cell r="CU565"/>
          <cell r="CV565" t="str">
            <v>Xoserve Internal CR (business improvement initiative)</v>
          </cell>
          <cell r="CW565" t="str">
            <v>Multiple Market Participants</v>
          </cell>
          <cell r="CX565" t="b">
            <v>0</v>
          </cell>
          <cell r="CY565" t="b">
            <v>0</v>
          </cell>
          <cell r="CZ565" t="b">
            <v>0</v>
          </cell>
          <cell r="DA565" t="b">
            <v>0</v>
          </cell>
          <cell r="DB565" t="str">
            <v>Service Area 23: Internal</v>
          </cell>
          <cell r="DC565"/>
          <cell r="DD565"/>
          <cell r="DE565" t="b">
            <v>0</v>
          </cell>
          <cell r="DF565" t="b">
            <v>0</v>
          </cell>
        </row>
        <row r="566">
          <cell r="A566" t="str">
            <v>4568</v>
          </cell>
          <cell r="B566" t="str">
            <v>DSC Service Description Table cosmetic changes to Service Lines</v>
          </cell>
          <cell r="C566" t="str">
            <v>4. EQR In-Progress</v>
          </cell>
          <cell r="D566">
            <v>43102</v>
          </cell>
          <cell r="E566" t="str">
            <v>1. Awaiting ICAF Assignment
2.1. Start-Up Approach In Progress
4. EQR In-Progress</v>
          </cell>
          <cell r="F566" t="str">
            <v>Following internal review a number of cosmetic changes to the DSC Service Description Table Service Lines have been identified. The services are not changing, the description of the services is being amended.
Once agreed, following consultation, the updat</v>
          </cell>
          <cell r="G566" t="b">
            <v>0</v>
          </cell>
          <cell r="H566"/>
          <cell r="I566">
            <v>43102</v>
          </cell>
          <cell r="K566">
            <v>43189</v>
          </cell>
          <cell r="L566" t="b">
            <v>0</v>
          </cell>
          <cell r="M566"/>
          <cell r="N566"/>
          <cell r="O566"/>
          <cell r="P566" t="str">
            <v>Andy Miller</v>
          </cell>
          <cell r="Q566"/>
          <cell r="R566"/>
          <cell r="S566" t="str">
            <v>Andy Miller</v>
          </cell>
          <cell r="T566" t="str">
            <v>CP</v>
          </cell>
          <cell r="U566" t="str">
            <v>LIVE</v>
          </cell>
          <cell r="V566" t="b">
            <v>0</v>
          </cell>
          <cell r="X566"/>
          <cell r="AD566"/>
          <cell r="AF566"/>
          <cell r="AN566"/>
          <cell r="AR566"/>
          <cell r="AS566"/>
          <cell r="AZ566"/>
          <cell r="BB566"/>
          <cell r="BC566"/>
          <cell r="BE566" t="b">
            <v>0</v>
          </cell>
          <cell r="BH566">
            <v>43189</v>
          </cell>
          <cell r="BM566"/>
          <cell r="BO566" t="str">
            <v>30/01/2018 - Julie B - Emma Smith has confirmed that no governance is required at this time.
30/01/18 - Julie B - Deb has advised that no governance is needed for this CP. Emma Smith to confirm this via email.
19/01/18 - Julie B - EQR due 24th Jan
18/0</v>
          </cell>
          <cell r="BQ566"/>
          <cell r="BS566"/>
          <cell r="BU566"/>
          <cell r="BW566"/>
          <cell r="BX566"/>
          <cell r="BZ566"/>
          <cell r="CA566" t="str">
            <v>Other</v>
          </cell>
          <cell r="CB566"/>
          <cell r="CC566" t="str">
            <v>Project Delivery</v>
          </cell>
          <cell r="CD566" t="str">
            <v>Other</v>
          </cell>
          <cell r="CE566" t="str">
            <v>Other</v>
          </cell>
          <cell r="CF566" t="str">
            <v>30-60 days</v>
          </cell>
          <cell r="CG566" t="b">
            <v>0</v>
          </cell>
          <cell r="CH566"/>
          <cell r="CJ566" t="b">
            <v>0</v>
          </cell>
          <cell r="CK566" t="b">
            <v>0</v>
          </cell>
          <cell r="CL566" t="b">
            <v>0</v>
          </cell>
          <cell r="CM566"/>
          <cell r="CN566">
            <v>0</v>
          </cell>
          <cell r="CO566"/>
          <cell r="CP566"/>
          <cell r="CQ566" t="b">
            <v>0</v>
          </cell>
          <cell r="CR566" t="b">
            <v>0</v>
          </cell>
          <cell r="CS566"/>
          <cell r="CT566"/>
          <cell r="CU566"/>
          <cell r="CV566" t="str">
            <v>ChMC endorsed Change Proposal</v>
          </cell>
          <cell r="CW566" t="str">
            <v>Multiple Market Groups</v>
          </cell>
          <cell r="CX566" t="b">
            <v>0</v>
          </cell>
          <cell r="CY566" t="b">
            <v>1</v>
          </cell>
          <cell r="CZ566" t="b">
            <v>1</v>
          </cell>
          <cell r="DA566" t="b">
            <v>1</v>
          </cell>
          <cell r="DB566"/>
          <cell r="DC566"/>
          <cell r="DD566"/>
          <cell r="DE566" t="b">
            <v>0</v>
          </cell>
          <cell r="DF566" t="b">
            <v>0</v>
          </cell>
          <cell r="DG566">
            <v>43110</v>
          </cell>
        </row>
        <row r="567">
          <cell r="A567" t="str">
            <v>4569</v>
          </cell>
          <cell r="B567" t="str">
            <v>NTS Shorthaul – UK-Link composite role</v>
          </cell>
          <cell r="C567" t="str">
            <v>99. Change Cancelled</v>
          </cell>
          <cell r="D567">
            <v>43105</v>
          </cell>
          <cell r="E567" t="str">
            <v>1. Awaiting ICAF Assignment
99. Change Cancelled</v>
          </cell>
          <cell r="F567"/>
          <cell r="G567" t="b">
            <v>0</v>
          </cell>
          <cell r="H567"/>
          <cell r="I567">
            <v>42769</v>
          </cell>
          <cell r="L567" t="b">
            <v>0</v>
          </cell>
          <cell r="M567"/>
          <cell r="N567"/>
          <cell r="O567"/>
          <cell r="P567"/>
          <cell r="Q567"/>
          <cell r="R567"/>
          <cell r="S567"/>
          <cell r="T567" t="str">
            <v>CR (Internal)</v>
          </cell>
          <cell r="U567" t="str">
            <v>CLOSED</v>
          </cell>
          <cell r="V567" t="b">
            <v>0</v>
          </cell>
          <cell r="X567"/>
          <cell r="AD567"/>
          <cell r="AF567"/>
          <cell r="AN567"/>
          <cell r="AR567"/>
          <cell r="AS567"/>
          <cell r="AZ567"/>
          <cell r="BB567"/>
          <cell r="BC567"/>
          <cell r="BE567" t="b">
            <v>0</v>
          </cell>
          <cell r="BM567"/>
          <cell r="BO567" t="str">
            <v>05/01/2018 Dc This change is a revised version of 4536, theefore I have cancelled this change.</v>
          </cell>
          <cell r="BQ567"/>
          <cell r="BS567"/>
          <cell r="BU567"/>
          <cell r="BW567"/>
          <cell r="BX567"/>
          <cell r="BZ567"/>
          <cell r="CA567" t="str">
            <v>ICAF</v>
          </cell>
          <cell r="CB567"/>
          <cell r="CC567"/>
          <cell r="CD567"/>
          <cell r="CE567"/>
          <cell r="CF567"/>
          <cell r="CG567" t="b">
            <v>0</v>
          </cell>
          <cell r="CH567"/>
          <cell r="CJ567" t="b">
            <v>0</v>
          </cell>
          <cell r="CK567" t="b">
            <v>0</v>
          </cell>
          <cell r="CL567" t="b">
            <v>0</v>
          </cell>
          <cell r="CM567"/>
          <cell r="CN567">
            <v>0</v>
          </cell>
          <cell r="CO567"/>
          <cell r="CP567"/>
          <cell r="CQ567" t="b">
            <v>0</v>
          </cell>
          <cell r="CR567" t="b">
            <v>0</v>
          </cell>
          <cell r="CS567"/>
          <cell r="CT567"/>
          <cell r="CU567"/>
          <cell r="CV567"/>
          <cell r="CW567"/>
          <cell r="CX567" t="b">
            <v>0</v>
          </cell>
          <cell r="CY567" t="b">
            <v>0</v>
          </cell>
          <cell r="CZ567" t="b">
            <v>0</v>
          </cell>
          <cell r="DA567" t="b">
            <v>0</v>
          </cell>
          <cell r="DB567"/>
          <cell r="DC567"/>
          <cell r="DD567"/>
          <cell r="DE567" t="b">
            <v>0</v>
          </cell>
          <cell r="DF567" t="b">
            <v>0</v>
          </cell>
        </row>
        <row r="568">
          <cell r="A568" t="str">
            <v>4571</v>
          </cell>
          <cell r="B568" t="str">
            <v>MAM and MAP asset data analysis and reporting</v>
          </cell>
          <cell r="C568" t="str">
            <v>2.1. Start-Up Approach In Progress</v>
          </cell>
          <cell r="D568">
            <v>43112</v>
          </cell>
          <cell r="E568" t="str">
            <v>1. Awaiting ICAF Assignment
2.1. Start-Up Approach In Progress
12/01/18</v>
          </cell>
          <cell r="F568" t="str">
            <v>What – meter asset data on UK Link is not correctly maintained by industry participants. The scale of this is unknown. Meter Asset Managers (MAMs) and Meter Asset Providers (MAPs) are prepared to provide data to Xoserve for Xoserve to analyse against UK L</v>
          </cell>
          <cell r="G568" t="b">
            <v>0</v>
          </cell>
          <cell r="H568"/>
          <cell r="I568">
            <v>43103</v>
          </cell>
          <cell r="K568">
            <v>43182</v>
          </cell>
          <cell r="L568" t="b">
            <v>0</v>
          </cell>
          <cell r="M568"/>
          <cell r="N568"/>
          <cell r="O568"/>
          <cell r="P568" t="str">
            <v>Andy Miller 
Andy Miller</v>
          </cell>
          <cell r="Q568"/>
          <cell r="R568" t="str">
            <v>Andy Miller</v>
          </cell>
          <cell r="S568" t="str">
            <v>Steve Concannon</v>
          </cell>
          <cell r="T568" t="str">
            <v>CR (Internal)</v>
          </cell>
          <cell r="U568" t="str">
            <v>LIVE</v>
          </cell>
          <cell r="V568" t="b">
            <v>0</v>
          </cell>
          <cell r="X568"/>
          <cell r="AD568"/>
          <cell r="AF568"/>
          <cell r="AN568"/>
          <cell r="AR568"/>
          <cell r="AS568"/>
          <cell r="AZ568"/>
          <cell r="BB568"/>
          <cell r="BC568"/>
          <cell r="BE568" t="b">
            <v>0</v>
          </cell>
          <cell r="BH568">
            <v>43245</v>
          </cell>
          <cell r="BM568"/>
          <cell r="BO568" t="str">
            <v>06/04/18 AC - Still waiting on Andy Miller. Julie to chase Steve and Andy Miller for an update. 
05/04/2018 DC Chased Harfan for an update.
29/03/18 Julie B - Deb to chase harfan
16/03/18 AC- Still awaiting for data from Andy Miller. 
09/03/18 AC - Da</v>
          </cell>
          <cell r="BQ568"/>
          <cell r="BS568"/>
          <cell r="BU568"/>
          <cell r="BW568"/>
          <cell r="BX568"/>
          <cell r="BZ568"/>
          <cell r="CA568" t="str">
            <v>Data Office</v>
          </cell>
          <cell r="CB568"/>
          <cell r="CC568" t="str">
            <v>Project Delivery</v>
          </cell>
          <cell r="CD568" t="str">
            <v>BW</v>
          </cell>
          <cell r="CE568" t="str">
            <v>Reads</v>
          </cell>
          <cell r="CF568" t="str">
            <v>30-60 days</v>
          </cell>
          <cell r="CG568" t="b">
            <v>0</v>
          </cell>
          <cell r="CH568"/>
          <cell r="CJ568" t="b">
            <v>0</v>
          </cell>
          <cell r="CK568" t="b">
            <v>0</v>
          </cell>
          <cell r="CL568" t="b">
            <v>0</v>
          </cell>
          <cell r="CM568"/>
          <cell r="CN568">
            <v>0</v>
          </cell>
          <cell r="CO568"/>
          <cell r="CP568"/>
          <cell r="CQ568" t="b">
            <v>0</v>
          </cell>
          <cell r="CR568" t="b">
            <v>0</v>
          </cell>
          <cell r="CS568"/>
          <cell r="CT568"/>
          <cell r="CU568"/>
          <cell r="CV568" t="str">
            <v>Xoserve Internal CR (business improvement initiative)</v>
          </cell>
          <cell r="CW568" t="str">
            <v>Xoserve Only</v>
          </cell>
          <cell r="CX568" t="b">
            <v>0</v>
          </cell>
          <cell r="CY568" t="b">
            <v>0</v>
          </cell>
          <cell r="CZ568" t="b">
            <v>0</v>
          </cell>
          <cell r="DA568" t="b">
            <v>0</v>
          </cell>
          <cell r="DB568" t="str">
            <v>Service Area 23: Internal</v>
          </cell>
          <cell r="DC568"/>
          <cell r="DD568" t="str">
            <v>Low</v>
          </cell>
          <cell r="DE568" t="b">
            <v>0</v>
          </cell>
          <cell r="DF568" t="b">
            <v>0</v>
          </cell>
        </row>
        <row r="569">
          <cell r="A569" t="str">
            <v>4574</v>
          </cell>
          <cell r="B569" t="str">
            <v>Provision of a New Project Track UK Link Environment</v>
          </cell>
          <cell r="C569" t="str">
            <v>11. Change In Delivery</v>
          </cell>
          <cell r="D569">
            <v>43118</v>
          </cell>
          <cell r="E569" t="str">
            <v>1. Awaiting ICAF Assignment
7. BER/Business Case In Progress
12/01/2018
11. Change in Delivery</v>
          </cell>
          <cell r="F569"/>
          <cell r="G569" t="b">
            <v>0</v>
          </cell>
          <cell r="H569"/>
          <cell r="I569">
            <v>43108</v>
          </cell>
          <cell r="K569">
            <v>43266</v>
          </cell>
          <cell r="L569" t="b">
            <v>0</v>
          </cell>
          <cell r="M569"/>
          <cell r="N569"/>
          <cell r="O569"/>
          <cell r="P569" t="str">
            <v>Lee Chambers</v>
          </cell>
          <cell r="Q569"/>
          <cell r="R569"/>
          <cell r="S569" t="str">
            <v>Lee Chambers</v>
          </cell>
          <cell r="T569" t="str">
            <v>CR (Internal)</v>
          </cell>
          <cell r="U569" t="str">
            <v>LIVE</v>
          </cell>
          <cell r="V569" t="b">
            <v>0</v>
          </cell>
          <cell r="X569"/>
          <cell r="AD569"/>
          <cell r="AF569"/>
          <cell r="AN569"/>
          <cell r="AR569"/>
          <cell r="AS569"/>
          <cell r="AZ569"/>
          <cell r="BB569"/>
          <cell r="BC569"/>
          <cell r="BE569" t="b">
            <v>0</v>
          </cell>
          <cell r="BH569">
            <v>43280</v>
          </cell>
          <cell r="BM569"/>
          <cell r="BO569" t="str">
            <v>18/01/18 Julie B - Note from IRC 17th  - AGREED: on the basis that a 10% contingency amount is built into the equation
17/01/18 Julie B - Business Case reviewed at iCAF prior to going to IRC for approval today.
15/01/2018 Julie B - BC received and issue</v>
          </cell>
          <cell r="BQ569"/>
          <cell r="BS569"/>
          <cell r="BU569"/>
          <cell r="BW569"/>
          <cell r="BX569"/>
          <cell r="BZ569"/>
          <cell r="CA569" t="str">
            <v>R &amp; N</v>
          </cell>
          <cell r="CB569"/>
          <cell r="CC569" t="str">
            <v>Project Delivery</v>
          </cell>
          <cell r="CD569"/>
          <cell r="CE569"/>
          <cell r="CF569"/>
          <cell r="CG569" t="b">
            <v>0</v>
          </cell>
          <cell r="CH569"/>
          <cell r="CJ569" t="b">
            <v>0</v>
          </cell>
          <cell r="CK569" t="b">
            <v>0</v>
          </cell>
          <cell r="CL569" t="b">
            <v>0</v>
          </cell>
          <cell r="CM569"/>
          <cell r="CN569">
            <v>0</v>
          </cell>
          <cell r="CO569"/>
          <cell r="CP569"/>
          <cell r="CQ569" t="b">
            <v>0</v>
          </cell>
          <cell r="CR569" t="b">
            <v>0</v>
          </cell>
          <cell r="CS569"/>
          <cell r="CT569"/>
          <cell r="CU569"/>
          <cell r="CV569"/>
          <cell r="CW569"/>
          <cell r="CX569" t="b">
            <v>0</v>
          </cell>
          <cell r="CY569" t="b">
            <v>0</v>
          </cell>
          <cell r="CZ569" t="b">
            <v>0</v>
          </cell>
          <cell r="DA569" t="b">
            <v>0</v>
          </cell>
          <cell r="DB569"/>
          <cell r="DC569"/>
          <cell r="DD569"/>
          <cell r="DE569" t="b">
            <v>0</v>
          </cell>
          <cell r="DF569" t="b">
            <v>0</v>
          </cell>
        </row>
        <row r="570">
          <cell r="A570" t="str">
            <v>4570</v>
          </cell>
          <cell r="B570" t="str">
            <v>BW Reports - RA/ RANTS Reporting Logic</v>
          </cell>
          <cell r="C570" t="str">
            <v>2.2. Awaiting ME/BICC HLE Quote</v>
          </cell>
          <cell r="D570">
            <v>42738</v>
          </cell>
          <cell r="E570" t="str">
            <v>1. Awaiting ICAF Assignment
2.2. Awaiting ME/BICC HLE Quote</v>
          </cell>
          <cell r="F570" t="str">
            <v>There is a requirement to change the underlying logic which determines which dates a number of revenue assurance reports retrieve. Reports which are scheduled at multiple times throughout the month may require to be run for different reporting periods dep</v>
          </cell>
          <cell r="G570" t="b">
            <v>0</v>
          </cell>
          <cell r="H570"/>
          <cell r="I570">
            <v>42738</v>
          </cell>
          <cell r="K570">
            <v>43131</v>
          </cell>
          <cell r="L570" t="b">
            <v>0</v>
          </cell>
          <cell r="M570"/>
          <cell r="N570"/>
          <cell r="O570"/>
          <cell r="P570" t="str">
            <v>Michael Maguire</v>
          </cell>
          <cell r="Q570"/>
          <cell r="R570" t="str">
            <v>Fiona Cottam</v>
          </cell>
          <cell r="S570" t="str">
            <v>Steve Concannon</v>
          </cell>
          <cell r="T570" t="str">
            <v>CR (Internal)</v>
          </cell>
          <cell r="U570" t="str">
            <v>LIVE</v>
          </cell>
          <cell r="V570" t="b">
            <v>0</v>
          </cell>
          <cell r="X570"/>
          <cell r="AD570"/>
          <cell r="AF570"/>
          <cell r="AN570"/>
          <cell r="AR570"/>
          <cell r="AS570"/>
          <cell r="AZ570"/>
          <cell r="BB570"/>
          <cell r="BC570"/>
          <cell r="BE570" t="b">
            <v>0</v>
          </cell>
          <cell r="BM570"/>
          <cell r="BO570" t="str">
            <v>06/04/18 AC - HLE in progress due on the 18th April. 
03/04/18 DC Update from Karen - HLE in progress. Estimated HLE delivery 11/04
23/03/18 AC - HLE due to start on 04/04. Work to be scheduled. 
09/03/18 AC- HLE yet to start, update from Karen, requirem</v>
          </cell>
          <cell r="BQ570"/>
          <cell r="BS570"/>
          <cell r="BU570"/>
          <cell r="BW570"/>
          <cell r="BX570"/>
          <cell r="BZ570"/>
          <cell r="CA570" t="str">
            <v>Data Office</v>
          </cell>
          <cell r="CB570" t="str">
            <v>XO3639</v>
          </cell>
          <cell r="CC570" t="str">
            <v>ME</v>
          </cell>
          <cell r="CD570" t="str">
            <v>BW</v>
          </cell>
          <cell r="CE570" t="str">
            <v>Other</v>
          </cell>
          <cell r="CF570" t="str">
            <v>0-30 days</v>
          </cell>
          <cell r="CG570" t="b">
            <v>0</v>
          </cell>
          <cell r="CH570" t="str">
            <v>Xoserve</v>
          </cell>
          <cell r="CJ570" t="b">
            <v>0</v>
          </cell>
          <cell r="CK570" t="b">
            <v>0</v>
          </cell>
          <cell r="CL570" t="b">
            <v>0</v>
          </cell>
          <cell r="CM570"/>
          <cell r="CN570">
            <v>0</v>
          </cell>
          <cell r="CO570"/>
          <cell r="CP570" t="str">
            <v>Low</v>
          </cell>
          <cell r="CQ570" t="b">
            <v>0</v>
          </cell>
          <cell r="CR570" t="b">
            <v>0</v>
          </cell>
          <cell r="CS570"/>
          <cell r="CT570" t="str">
            <v>Monthly</v>
          </cell>
          <cell r="CU570" t="str">
            <v>Two to Five</v>
          </cell>
          <cell r="CV570" t="str">
            <v>Xoserve Internal CR (business improvement initiative)</v>
          </cell>
          <cell r="CW570" t="str">
            <v>Xoserve Only</v>
          </cell>
          <cell r="CX570" t="b">
            <v>0</v>
          </cell>
          <cell r="CY570" t="b">
            <v>0</v>
          </cell>
          <cell r="CZ570" t="b">
            <v>0</v>
          </cell>
          <cell r="DA570" t="b">
            <v>0</v>
          </cell>
          <cell r="DB570" t="str">
            <v>Service Area 23: Internal</v>
          </cell>
          <cell r="DC570" t="str">
            <v>One</v>
          </cell>
          <cell r="DD570" t="str">
            <v>Medium</v>
          </cell>
          <cell r="DE570" t="b">
            <v>0</v>
          </cell>
          <cell r="DF570" t="b">
            <v>0</v>
          </cell>
        </row>
        <row r="571">
          <cell r="A571" t="str">
            <v>4573</v>
          </cell>
          <cell r="B571" t="str">
            <v>AQ Market Breaker Tolerance validation values Error</v>
          </cell>
          <cell r="C571" t="str">
            <v>2.2. Awaiting ME/BICC HLE Quote</v>
          </cell>
          <cell r="D571">
            <v>43175</v>
          </cell>
          <cell r="E571" t="str">
            <v>2.2. Awaiting ME/BICC HLE Quote
11. Change In Delivery
12. CCR/Closedown document in progress</v>
          </cell>
          <cell r="F571" t="str">
            <v>Correcting both the Formula year AQ /SOQ and the Supply Meter Point AQs (rolling), SOQs, EUCs and any potential WAR Bands values.
The AQ Market Breaker Tolerance table within the production solution had the incorrect values since Project Nexus Go Live 1s</v>
          </cell>
          <cell r="G571" t="b">
            <v>0</v>
          </cell>
          <cell r="H571"/>
          <cell r="I571">
            <v>43103</v>
          </cell>
          <cell r="K571">
            <v>43147</v>
          </cell>
          <cell r="L571" t="b">
            <v>0</v>
          </cell>
          <cell r="M571"/>
          <cell r="N571"/>
          <cell r="O571"/>
          <cell r="P571" t="str">
            <v>Sue Prosser</v>
          </cell>
          <cell r="Q571"/>
          <cell r="R571" t="str">
            <v>Sat Kalsi</v>
          </cell>
          <cell r="S571" t="str">
            <v>Donna Johnson</v>
          </cell>
          <cell r="T571" t="str">
            <v>CR (Internal)</v>
          </cell>
          <cell r="U571" t="str">
            <v>LIVE</v>
          </cell>
          <cell r="V571" t="b">
            <v>0</v>
          </cell>
          <cell r="X571"/>
          <cell r="AD571"/>
          <cell r="AF571"/>
          <cell r="AN571"/>
          <cell r="AR571"/>
          <cell r="AS571"/>
          <cell r="AZ571"/>
          <cell r="BB571"/>
          <cell r="BC571"/>
          <cell r="BE571" t="b">
            <v>0</v>
          </cell>
          <cell r="BH571">
            <v>43217</v>
          </cell>
          <cell r="BM571"/>
          <cell r="BO571" t="str">
            <v>06/04/18 AC- HLE in progress. Accordingly to update, currently running one week behind on progress. 
04/04/18 DC I have moved the implement forecast date out as the HLE has not yet done, this was requested by Alex Stuart as the date we had was in the pas</v>
          </cell>
          <cell r="BQ571"/>
          <cell r="BS571"/>
          <cell r="BU571"/>
          <cell r="BW571"/>
          <cell r="BX571"/>
          <cell r="BY571">
            <v>50</v>
          </cell>
          <cell r="BZ571"/>
          <cell r="CA571" t="str">
            <v>R &amp; N</v>
          </cell>
          <cell r="CB571" t="str">
            <v>XO3623</v>
          </cell>
          <cell r="CC571" t="str">
            <v>ME</v>
          </cell>
          <cell r="CD571" t="str">
            <v>ISU</v>
          </cell>
          <cell r="CE571" t="str">
            <v>Reads</v>
          </cell>
          <cell r="CF571" t="str">
            <v>30-60 days</v>
          </cell>
          <cell r="CG571" t="b">
            <v>0</v>
          </cell>
          <cell r="CH571"/>
          <cell r="CJ571" t="b">
            <v>0</v>
          </cell>
          <cell r="CK571" t="b">
            <v>0</v>
          </cell>
          <cell r="CL571" t="b">
            <v>0</v>
          </cell>
          <cell r="CM571"/>
          <cell r="CN571">
            <v>0</v>
          </cell>
          <cell r="CO571"/>
          <cell r="CP571"/>
          <cell r="CQ571" t="b">
            <v>0</v>
          </cell>
          <cell r="CR571" t="b">
            <v>0</v>
          </cell>
          <cell r="CS571"/>
          <cell r="CT571"/>
          <cell r="CU571"/>
          <cell r="CV571" t="str">
            <v>Xoserve Internal CR (business improvement initiative)</v>
          </cell>
          <cell r="CW571" t="str">
            <v>Xoserve Only</v>
          </cell>
          <cell r="CX571" t="b">
            <v>0</v>
          </cell>
          <cell r="CY571" t="b">
            <v>0</v>
          </cell>
          <cell r="CZ571" t="b">
            <v>0</v>
          </cell>
          <cell r="DA571" t="b">
            <v>1</v>
          </cell>
          <cell r="DB571" t="str">
            <v>Service Area 23: Internal</v>
          </cell>
          <cell r="DC571" t="str">
            <v>None (Xoserve internal initiative)</v>
          </cell>
          <cell r="DD571" t="str">
            <v>High</v>
          </cell>
          <cell r="DE571" t="b">
            <v>0</v>
          </cell>
          <cell r="DF571" t="b">
            <v>0</v>
          </cell>
        </row>
        <row r="572">
          <cell r="A572" t="str">
            <v>4576</v>
          </cell>
          <cell r="B572" t="str">
            <v xml:space="preserve"> Class 4 Transfer Reads not visible to shippers in DES</v>
          </cell>
          <cell r="C572" t="str">
            <v>2.1. Start-Up Approach In Progress</v>
          </cell>
          <cell r="D572">
            <v>43167</v>
          </cell>
          <cell r="E572" t="str">
            <v>1. Awaiting ICAF Assignment
2.1. Start-Up Approach In Progress
1.5 Change Proposal out for Shipper Consultation
1. Awaiting ICAF Assignment
2.1. Start-Up Approach In Progress
1.5 Change Proposal out for Shipper Consultation
2.1. Start-Up Approach In Progr</v>
          </cell>
          <cell r="F572"/>
          <cell r="G572" t="b">
            <v>0</v>
          </cell>
          <cell r="H572"/>
          <cell r="I572">
            <v>43109</v>
          </cell>
          <cell r="L572" t="b">
            <v>0</v>
          </cell>
          <cell r="M572"/>
          <cell r="N572"/>
          <cell r="O572"/>
          <cell r="P572" t="str">
            <v>Alison Cross</v>
          </cell>
          <cell r="Q572"/>
          <cell r="R572"/>
          <cell r="S572" t="str">
            <v>Matt Rider</v>
          </cell>
          <cell r="T572" t="str">
            <v>CP</v>
          </cell>
          <cell r="U572" t="str">
            <v>LIVE</v>
          </cell>
          <cell r="V572" t="b">
            <v>0</v>
          </cell>
          <cell r="X572"/>
          <cell r="AD572"/>
          <cell r="AF572"/>
          <cell r="AN572"/>
          <cell r="AR572"/>
          <cell r="AS572"/>
          <cell r="AZ572"/>
          <cell r="BB572"/>
          <cell r="BC572"/>
          <cell r="BE572" t="b">
            <v>0</v>
          </cell>
          <cell r="BM572"/>
          <cell r="BO572" t="str">
            <v>28/03/2018 DC I have spoken to Matt Rider today, he has confirmed that he has spoken to Emma Smith re this change, it will be going into the minor release, ti will go back to ICAF for information only next week.
19/03/2018 DC Emma Smith sent an email to m</v>
          </cell>
          <cell r="BQ572"/>
          <cell r="BS572"/>
          <cell r="BU572"/>
          <cell r="BW572"/>
          <cell r="BX572"/>
          <cell r="BY572">
            <v>75</v>
          </cell>
          <cell r="BZ572"/>
          <cell r="CA572" t="str">
            <v>R &amp; N</v>
          </cell>
          <cell r="CB572" t="str">
            <v>XO3630</v>
          </cell>
          <cell r="CC572" t="str">
            <v>Project Delivery</v>
          </cell>
          <cell r="CD572" t="str">
            <v>BW</v>
          </cell>
          <cell r="CE572" t="str">
            <v>Portal</v>
          </cell>
          <cell r="CF572" t="str">
            <v>30-60 days</v>
          </cell>
          <cell r="CG572" t="b">
            <v>1</v>
          </cell>
          <cell r="CH572" t="str">
            <v>External Customer</v>
          </cell>
          <cell r="CI572">
            <v>43189</v>
          </cell>
          <cell r="CJ572" t="b">
            <v>0</v>
          </cell>
          <cell r="CK572" t="b">
            <v>0</v>
          </cell>
          <cell r="CL572" t="b">
            <v>0</v>
          </cell>
          <cell r="CM572"/>
          <cell r="CN572">
            <v>0</v>
          </cell>
          <cell r="CO572"/>
          <cell r="CP572" t="str">
            <v>Low</v>
          </cell>
          <cell r="CQ572" t="b">
            <v>0</v>
          </cell>
          <cell r="CR572" t="b">
            <v>0</v>
          </cell>
          <cell r="CS572"/>
          <cell r="CT572" t="str">
            <v>Monthly</v>
          </cell>
          <cell r="CU572" t="str">
            <v>One</v>
          </cell>
          <cell r="CV572" t="str">
            <v>ChMC endorsed Change Proposal</v>
          </cell>
          <cell r="CW572" t="str">
            <v>Multiple Market Participants</v>
          </cell>
          <cell r="CX572" t="b">
            <v>1</v>
          </cell>
          <cell r="CY572" t="b">
            <v>0</v>
          </cell>
          <cell r="CZ572" t="b">
            <v>0</v>
          </cell>
          <cell r="DA572" t="b">
            <v>0</v>
          </cell>
          <cell r="DB572"/>
          <cell r="DC572"/>
          <cell r="DD572" t="str">
            <v>Low</v>
          </cell>
          <cell r="DE572" t="b">
            <v>0</v>
          </cell>
          <cell r="DF572" t="b">
            <v>0</v>
          </cell>
          <cell r="DG572">
            <v>43166</v>
          </cell>
        </row>
        <row r="573">
          <cell r="A573" t="str">
            <v>4582</v>
          </cell>
          <cell r="B573" t="str">
            <v>Amendment Invoice Reporting Automation</v>
          </cell>
          <cell r="C573" t="str">
            <v>2.2. Awaiting ME/BICC HLE Quote</v>
          </cell>
          <cell r="D573">
            <v>43173</v>
          </cell>
          <cell r="E573" t="str">
            <v>1. Awaiting ICAF Assignment
2.2. Awaiting ME/BICC HLE Quote</v>
          </cell>
          <cell r="F573" t="str">
            <v>s part of the exception management process, the monitoring and reporting for all exceptions associated with the Amendment invoice is undertaken manually via interrogation of SAP-ISU tables and offline manipulation of data. This activity is currently under</v>
          </cell>
          <cell r="G573" t="b">
            <v>0</v>
          </cell>
          <cell r="H573"/>
          <cell r="I573">
            <v>43116</v>
          </cell>
          <cell r="K573">
            <v>43190</v>
          </cell>
          <cell r="L573" t="b">
            <v>0</v>
          </cell>
          <cell r="M573"/>
          <cell r="N573"/>
          <cell r="O573"/>
          <cell r="P573" t="str">
            <v>Dean Johnson</v>
          </cell>
          <cell r="Q573"/>
          <cell r="R573" t="str">
            <v>Sandra Simpson</v>
          </cell>
          <cell r="S573" t="str">
            <v>Donna Johnson</v>
          </cell>
          <cell r="T573" t="str">
            <v>CR (Internal)</v>
          </cell>
          <cell r="U573" t="str">
            <v>LIVE</v>
          </cell>
          <cell r="V573" t="b">
            <v>0</v>
          </cell>
          <cell r="X573"/>
          <cell r="AD573"/>
          <cell r="AF573"/>
          <cell r="AN573"/>
          <cell r="AR573"/>
          <cell r="AS573"/>
          <cell r="AZ573"/>
          <cell r="BB573"/>
          <cell r="BC573"/>
          <cell r="BE573" t="b">
            <v>0</v>
          </cell>
          <cell r="BM573"/>
          <cell r="BO573" t="str">
            <v xml:space="preserve">
03/04/18 DC Update from karen - on hold as there are wider discussion taking place regarding the issues associated with the change
26/03/2018 Dc I have an email from Dean Johnson to say this this HLE is on hold as there is wider discussions going on rega</v>
          </cell>
          <cell r="BQ573"/>
          <cell r="BS573"/>
          <cell r="BU573"/>
          <cell r="BW573"/>
          <cell r="BX573"/>
          <cell r="BY573">
            <v>50</v>
          </cell>
          <cell r="BZ573"/>
          <cell r="CA573" t="str">
            <v>Data Office</v>
          </cell>
          <cell r="CB573" t="str">
            <v>XO3635</v>
          </cell>
          <cell r="CC573" t="str">
            <v>ME</v>
          </cell>
          <cell r="CD573" t="str">
            <v>ISU</v>
          </cell>
          <cell r="CE573" t="str">
            <v>Invoicing</v>
          </cell>
          <cell r="CF573" t="str">
            <v>0-30 days</v>
          </cell>
          <cell r="CG573" t="b">
            <v>1</v>
          </cell>
          <cell r="CH573" t="str">
            <v>Xoserve</v>
          </cell>
          <cell r="CI573">
            <v>43190</v>
          </cell>
          <cell r="CJ573" t="b">
            <v>0</v>
          </cell>
          <cell r="CK573" t="b">
            <v>0</v>
          </cell>
          <cell r="CL573" t="b">
            <v>0</v>
          </cell>
          <cell r="CM573"/>
          <cell r="CN573">
            <v>0</v>
          </cell>
          <cell r="CO573"/>
          <cell r="CP573" t="str">
            <v>High</v>
          </cell>
          <cell r="CQ573" t="b">
            <v>0</v>
          </cell>
          <cell r="CR573" t="b">
            <v>1</v>
          </cell>
          <cell r="CS573"/>
          <cell r="CT573" t="str">
            <v>Weekly</v>
          </cell>
          <cell r="CU573" t="str">
            <v>Two to Five</v>
          </cell>
          <cell r="CV573" t="str">
            <v>Xoserve Internal CR (business improvement initiative)</v>
          </cell>
          <cell r="CW573" t="str">
            <v>All UK Gas Market Participants</v>
          </cell>
          <cell r="CX573" t="b">
            <v>1</v>
          </cell>
          <cell r="CY573" t="b">
            <v>1</v>
          </cell>
          <cell r="CZ573" t="b">
            <v>1</v>
          </cell>
          <cell r="DA573" t="b">
            <v>1</v>
          </cell>
          <cell r="DB573" t="str">
            <v>Service Area 23: Internal</v>
          </cell>
          <cell r="DC573" t="str">
            <v>Two to Five</v>
          </cell>
          <cell r="DD573" t="str">
            <v>High</v>
          </cell>
          <cell r="DE573" t="b">
            <v>0</v>
          </cell>
          <cell r="DF573" t="b">
            <v>0</v>
          </cell>
        </row>
        <row r="574">
          <cell r="A574" t="str">
            <v>4584</v>
          </cell>
          <cell r="B574" t="str">
            <v>Central Switching Services</v>
          </cell>
          <cell r="C574" t="str">
            <v>2.1. Start-Up Approach In Progress</v>
          </cell>
          <cell r="D574">
            <v>43117</v>
          </cell>
          <cell r="E574" t="str">
            <v>2.1. Start-Up Approach In Progress</v>
          </cell>
          <cell r="F574" t="str">
            <v>Ofgem are about to undertake a procurement exercise managed by the DCC on the proposed design of new harmonised switching arrangements for electricity and gas. The Central Switching Service would replace the switching processes currently in place in elect</v>
          </cell>
          <cell r="G574" t="b">
            <v>0</v>
          </cell>
          <cell r="H574"/>
          <cell r="I574">
            <v>43117</v>
          </cell>
          <cell r="K574">
            <v>44166</v>
          </cell>
          <cell r="L574" t="b">
            <v>0</v>
          </cell>
          <cell r="M574"/>
          <cell r="N574"/>
          <cell r="O574"/>
          <cell r="P574" t="str">
            <v>Andy Earnshaw</v>
          </cell>
          <cell r="Q574"/>
          <cell r="R574" t="str">
            <v>Andy Earnshaw</v>
          </cell>
          <cell r="S574" t="str">
            <v>Smitha Pichrikat</v>
          </cell>
          <cell r="T574" t="str">
            <v>CR (Internal)</v>
          </cell>
          <cell r="U574" t="str">
            <v>LIVE</v>
          </cell>
          <cell r="V574" t="b">
            <v>0</v>
          </cell>
          <cell r="X574"/>
          <cell r="AD574"/>
          <cell r="AF574"/>
          <cell r="AN574"/>
          <cell r="AR574"/>
          <cell r="AS574"/>
          <cell r="AZ574"/>
          <cell r="BB574"/>
          <cell r="BC574"/>
          <cell r="BE574" t="b">
            <v>0</v>
          </cell>
          <cell r="BH574">
            <v>44620</v>
          </cell>
          <cell r="BM574"/>
          <cell r="BO574" t="str">
            <v>17/01/2018 DC Andy Earshaw as submitted this change as requested by Alex Stuart to recognise CSS as a project in its own right.  I have spoken to Alex and he has confirmed that this change does not need to go to ICAF and will not follow the normal governa</v>
          </cell>
          <cell r="BQ574"/>
          <cell r="BS574"/>
          <cell r="BU574"/>
          <cell r="BW574"/>
          <cell r="BX574"/>
          <cell r="BZ574"/>
          <cell r="CA574" t="str">
            <v>R &amp; N</v>
          </cell>
          <cell r="CB574"/>
          <cell r="CC574" t="str">
            <v>Project Delivery</v>
          </cell>
          <cell r="CD574"/>
          <cell r="CE574"/>
          <cell r="CF574" t="str">
            <v>100+ days</v>
          </cell>
          <cell r="CG574" t="b">
            <v>0</v>
          </cell>
          <cell r="CH574"/>
          <cell r="CJ574" t="b">
            <v>0</v>
          </cell>
          <cell r="CK574" t="b">
            <v>0</v>
          </cell>
          <cell r="CL574" t="b">
            <v>0</v>
          </cell>
          <cell r="CM574"/>
          <cell r="CN574">
            <v>0</v>
          </cell>
          <cell r="CO574"/>
          <cell r="CP574"/>
          <cell r="CQ574" t="b">
            <v>0</v>
          </cell>
          <cell r="CR574" t="b">
            <v>0</v>
          </cell>
          <cell r="CS574"/>
          <cell r="CT574"/>
          <cell r="CU574"/>
          <cell r="CV574" t="str">
            <v>MOD/Ofgem</v>
          </cell>
          <cell r="CW574"/>
          <cell r="CX574" t="b">
            <v>0</v>
          </cell>
          <cell r="CY574" t="b">
            <v>0</v>
          </cell>
          <cell r="CZ574" t="b">
            <v>0</v>
          </cell>
          <cell r="DA574" t="b">
            <v>0</v>
          </cell>
          <cell r="DB574"/>
          <cell r="DC574"/>
          <cell r="DD574"/>
          <cell r="DE574" t="b">
            <v>0</v>
          </cell>
          <cell r="DF574" t="b">
            <v>0</v>
          </cell>
        </row>
        <row r="575">
          <cell r="A575" t="str">
            <v>4585</v>
          </cell>
          <cell r="B575" t="str">
            <v>Amendments to Gas Transmission Charging Regime 
(0621A)</v>
          </cell>
          <cell r="C575" t="str">
            <v>0.5 Change Proposal awaiting MOD approval (ROM complete)</v>
          </cell>
          <cell r="D575">
            <v>43119</v>
          </cell>
          <cell r="E575" t="str">
            <v>0. ROM In-Progress
0.5 Change Proposal awaiting MOD approval (ROM complete)</v>
          </cell>
          <cell r="F575" t="str">
            <v>The purpose of this modification proposal is to amend the Gas Transmission Charging regime
in order to better meet the relevant charging objectives and customer/stakeholder provided
objectives for Gas Transmission Transportation charges and to deliver com</v>
          </cell>
          <cell r="G575" t="b">
            <v>0</v>
          </cell>
          <cell r="H575"/>
          <cell r="I575">
            <v>43119</v>
          </cell>
          <cell r="L575" t="b">
            <v>0</v>
          </cell>
          <cell r="M575"/>
          <cell r="N575"/>
          <cell r="O575"/>
          <cell r="P575" t="str">
            <v>Benoit Enault (Storengy)</v>
          </cell>
          <cell r="Q575"/>
          <cell r="R575"/>
          <cell r="S575" t="str">
            <v>Murray Thomson</v>
          </cell>
          <cell r="T575" t="str">
            <v>CP</v>
          </cell>
          <cell r="U575" t="str">
            <v>LIVE</v>
          </cell>
          <cell r="V575" t="b">
            <v>0</v>
          </cell>
          <cell r="X575"/>
          <cell r="AD575"/>
          <cell r="AF575"/>
          <cell r="AN575"/>
          <cell r="AR575"/>
          <cell r="AS575"/>
          <cell r="AZ575"/>
          <cell r="BB575"/>
          <cell r="BC575"/>
          <cell r="BE575" t="b">
            <v>0</v>
          </cell>
          <cell r="BH575">
            <v>43126</v>
          </cell>
          <cell r="BM575"/>
          <cell r="BO575" t="str">
            <v>25/01/2018 Dc Sent the Rom Response that Murray sent over yesterday.
19/01/2018 DC Murray sent a email with the ROM request attached.  NO CP has been submitted from the JO.  Murray is doing the work on this so no clearquest ticket is needed.</v>
          </cell>
          <cell r="BQ575"/>
          <cell r="BS575"/>
          <cell r="BU575"/>
          <cell r="BW575"/>
          <cell r="BX575"/>
          <cell r="BZ575"/>
          <cell r="CA575" t="str">
            <v>T &amp; SS</v>
          </cell>
          <cell r="CB575"/>
          <cell r="CC575" t="str">
            <v>Project Delivery</v>
          </cell>
          <cell r="CD575"/>
          <cell r="CE575"/>
          <cell r="CF575" t="str">
            <v>60-100 days</v>
          </cell>
          <cell r="CG575" t="b">
            <v>0</v>
          </cell>
          <cell r="CH575"/>
          <cell r="CJ575" t="b">
            <v>0</v>
          </cell>
          <cell r="CK575" t="b">
            <v>0</v>
          </cell>
          <cell r="CL575" t="b">
            <v>0</v>
          </cell>
          <cell r="CM575"/>
          <cell r="CN575">
            <v>0</v>
          </cell>
          <cell r="CO575"/>
          <cell r="CP575"/>
          <cell r="CQ575" t="b">
            <v>0</v>
          </cell>
          <cell r="CR575" t="b">
            <v>0</v>
          </cell>
          <cell r="CS575"/>
          <cell r="CT575"/>
          <cell r="CU575"/>
          <cell r="CV575"/>
          <cell r="CW575"/>
          <cell r="CX575" t="b">
            <v>0</v>
          </cell>
          <cell r="CY575" t="b">
            <v>0</v>
          </cell>
          <cell r="CZ575" t="b">
            <v>0</v>
          </cell>
          <cell r="DA575" t="b">
            <v>0</v>
          </cell>
          <cell r="DB575"/>
          <cell r="DC575"/>
          <cell r="DD575"/>
          <cell r="DE575" t="b">
            <v>0</v>
          </cell>
          <cell r="DF575" t="b">
            <v>0</v>
          </cell>
        </row>
        <row r="576">
          <cell r="A576" t="str">
            <v>4586</v>
          </cell>
          <cell r="B576" t="str">
            <v>Amendments to Gas Transmission Charging Regime 
(0621B)</v>
          </cell>
          <cell r="C576" t="str">
            <v>0.5 Change Proposal awaiting MOD approval (ROM complete)</v>
          </cell>
          <cell r="D576">
            <v>43119</v>
          </cell>
          <cell r="E576" t="str">
            <v>0. ROM In-Progress
0.5 Change Proposal awaiting MOD approval (ROM complete)</v>
          </cell>
          <cell r="F576" t="str">
            <v>The purpose of this modification proposal is to amend the Gas Transmission Charging regime
in order to better meet the relevant charging objectives and customer/stakeholder provided
objectives for Gas Transmission Transportation charges and to deliver com</v>
          </cell>
          <cell r="G576" t="b">
            <v>0</v>
          </cell>
          <cell r="H576"/>
          <cell r="I576">
            <v>43119</v>
          </cell>
          <cell r="L576" t="b">
            <v>0</v>
          </cell>
          <cell r="M576"/>
          <cell r="N576"/>
          <cell r="O576"/>
          <cell r="P576" t="str">
            <v>Jeff Chandler (SSE)</v>
          </cell>
          <cell r="Q576"/>
          <cell r="R576"/>
          <cell r="S576" t="str">
            <v>Murray Thomson</v>
          </cell>
          <cell r="T576" t="str">
            <v>CP</v>
          </cell>
          <cell r="U576" t="str">
            <v>LIVE</v>
          </cell>
          <cell r="V576" t="b">
            <v>0</v>
          </cell>
          <cell r="X576"/>
          <cell r="AD576"/>
          <cell r="AF576"/>
          <cell r="AN576"/>
          <cell r="AR576"/>
          <cell r="AS576"/>
          <cell r="AZ576"/>
          <cell r="BB576"/>
          <cell r="BC576"/>
          <cell r="BE576" t="b">
            <v>0</v>
          </cell>
          <cell r="BH576">
            <v>43126</v>
          </cell>
          <cell r="BM576"/>
          <cell r="BO576" t="str">
            <v>25/01/2018 Dc Sent the Rom Response that Murray sent over yesterday.
19/01/2018 DC Murray sent an email for a ROM, he has given a date of 26/01/2018.</v>
          </cell>
          <cell r="BQ576"/>
          <cell r="BS576"/>
          <cell r="BU576"/>
          <cell r="BW576"/>
          <cell r="BX576"/>
          <cell r="BY576">
            <v>0</v>
          </cell>
          <cell r="BZ576"/>
          <cell r="CA576" t="str">
            <v>T &amp; SS</v>
          </cell>
          <cell r="CB576"/>
          <cell r="CC576" t="str">
            <v>Project Delivery</v>
          </cell>
          <cell r="CD576"/>
          <cell r="CE576"/>
          <cell r="CF576" t="str">
            <v>60-100 days</v>
          </cell>
          <cell r="CG576" t="b">
            <v>0</v>
          </cell>
          <cell r="CH576"/>
          <cell r="CJ576" t="b">
            <v>0</v>
          </cell>
          <cell r="CK576" t="b">
            <v>0</v>
          </cell>
          <cell r="CL576" t="b">
            <v>0</v>
          </cell>
          <cell r="CM576"/>
          <cell r="CN576">
            <v>0</v>
          </cell>
          <cell r="CO576"/>
          <cell r="CP576"/>
          <cell r="CQ576" t="b">
            <v>0</v>
          </cell>
          <cell r="CR576" t="b">
            <v>0</v>
          </cell>
          <cell r="CS576"/>
          <cell r="CT576"/>
          <cell r="CU576"/>
          <cell r="CV576"/>
          <cell r="CW576"/>
          <cell r="CX576" t="b">
            <v>0</v>
          </cell>
          <cell r="CY576" t="b">
            <v>0</v>
          </cell>
          <cell r="CZ576" t="b">
            <v>0</v>
          </cell>
          <cell r="DA576" t="b">
            <v>0</v>
          </cell>
          <cell r="DB576"/>
          <cell r="DC576"/>
          <cell r="DD576"/>
          <cell r="DE576" t="b">
            <v>0</v>
          </cell>
          <cell r="DF576" t="b">
            <v>0</v>
          </cell>
        </row>
        <row r="577">
          <cell r="A577" t="str">
            <v>4587</v>
          </cell>
          <cell r="B577" t="str">
            <v>Test of the Bulk upload facility</v>
          </cell>
          <cell r="C577" t="str">
            <v>2.2. Awaiting ME/BICC HLE Quote</v>
          </cell>
          <cell r="D577">
            <v>43159</v>
          </cell>
          <cell r="E577" t="str">
            <v>1. Awaiting ICAF Assignment
2.2. Awaiting ME/BICC HLE Quote</v>
          </cell>
          <cell r="F577" t="str">
            <v>During UKLink implementation, the bulk transfer facility wasn’t adequately tested. 
The functionality would be required in a termination or SoLR scenario where continuity of supply is essential. If a Shipper fails, the entire portfolio would need to tran</v>
          </cell>
          <cell r="G577" t="b">
            <v>0</v>
          </cell>
          <cell r="H577"/>
          <cell r="I577">
            <v>43122</v>
          </cell>
          <cell r="K577">
            <v>43220</v>
          </cell>
          <cell r="L577" t="b">
            <v>0</v>
          </cell>
          <cell r="M577"/>
          <cell r="N577"/>
          <cell r="O577"/>
          <cell r="P577" t="str">
            <v>Dawn Gallacher</v>
          </cell>
          <cell r="Q577"/>
          <cell r="R577" t="str">
            <v>Sat Kalsi</v>
          </cell>
          <cell r="S577" t="str">
            <v>Donna Johnson</v>
          </cell>
          <cell r="T577" t="str">
            <v>CR (Internal)</v>
          </cell>
          <cell r="U577" t="str">
            <v>LIVE</v>
          </cell>
          <cell r="V577" t="b">
            <v>0</v>
          </cell>
          <cell r="X577"/>
          <cell r="AD577"/>
          <cell r="AF577"/>
          <cell r="AN577"/>
          <cell r="AR577"/>
          <cell r="AS577"/>
          <cell r="AZ577"/>
          <cell r="BB577"/>
          <cell r="BC577"/>
          <cell r="BE577" t="b">
            <v>0</v>
          </cell>
          <cell r="BM577"/>
          <cell r="BO577" t="str">
            <v>06/04/18 AC - Awaiting HLE internal approval. 
03/04/18 DC HLE in progress. Estimated HLE delivery 06/04
23/03/18 AC- Update from Karen- HLE currently in progress. This has been taking longer than usual due to queries etc. This should be with PO by end o</v>
          </cell>
          <cell r="BQ577"/>
          <cell r="BS577"/>
          <cell r="BU577"/>
          <cell r="BW577"/>
          <cell r="BX577"/>
          <cell r="BY577">
            <v>50</v>
          </cell>
          <cell r="BZ577"/>
          <cell r="CA577" t="str">
            <v>R &amp; N</v>
          </cell>
          <cell r="CB577" t="str">
            <v>XO3648</v>
          </cell>
          <cell r="CC577" t="str">
            <v>ME</v>
          </cell>
          <cell r="CD577" t="str">
            <v>ISU</v>
          </cell>
          <cell r="CE577" t="str">
            <v>SPA</v>
          </cell>
          <cell r="CF577" t="str">
            <v>0-30 days</v>
          </cell>
          <cell r="CG577" t="b">
            <v>0</v>
          </cell>
          <cell r="CH577"/>
          <cell r="CJ577" t="b">
            <v>0</v>
          </cell>
          <cell r="CK577" t="b">
            <v>0</v>
          </cell>
          <cell r="CL577" t="b">
            <v>1</v>
          </cell>
          <cell r="CM577"/>
          <cell r="CN577">
            <v>0</v>
          </cell>
          <cell r="CO577"/>
          <cell r="CP577"/>
          <cell r="CQ577" t="b">
            <v>0</v>
          </cell>
          <cell r="CR577" t="b">
            <v>1</v>
          </cell>
          <cell r="CS577"/>
          <cell r="CT577"/>
          <cell r="CU577"/>
          <cell r="CV577" t="str">
            <v>Xoserve Internal CR (business improvement initiative)</v>
          </cell>
          <cell r="CW577" t="str">
            <v>All UK Gas Market Participants</v>
          </cell>
          <cell r="CX577" t="b">
            <v>1</v>
          </cell>
          <cell r="CY577" t="b">
            <v>1</v>
          </cell>
          <cell r="CZ577" t="b">
            <v>1</v>
          </cell>
          <cell r="DA577" t="b">
            <v>1</v>
          </cell>
          <cell r="DB577" t="str">
            <v>Service Area 23: Internal</v>
          </cell>
          <cell r="DC577" t="str">
            <v>Two to Five</v>
          </cell>
          <cell r="DD577" t="str">
            <v>High</v>
          </cell>
          <cell r="DE577" t="b">
            <v>0</v>
          </cell>
          <cell r="DF577" t="b">
            <v>1</v>
          </cell>
        </row>
        <row r="578">
          <cell r="A578" t="str">
            <v>4588</v>
          </cell>
          <cell r="B578" t="str">
            <v>Network Templates (New Shipper)</v>
          </cell>
          <cell r="C578" t="str">
            <v>12. CCR/Closedown document in progress</v>
          </cell>
          <cell r="D578">
            <v>43133</v>
          </cell>
          <cell r="E578" t="str">
            <v>1. Awaiting ICAF Assignment
2.2. Awaiting ME/BICC HLE Quote
11. Change In Delivery
12. CCR/Closedown document in progress</v>
          </cell>
          <cell r="F578" t="str">
            <v>DN Sales Templates, FSG Templates, Site Visit Templates, RTB Templates all need New shippers adding (GT2,GT3,GT4,GT5,TGT,NTS) as follows
KAL – KAL-ENERGY Limited
VML – VERMILION ENERGY IRELAND LTD</v>
          </cell>
          <cell r="G578" t="b">
            <v>0</v>
          </cell>
          <cell r="H578"/>
          <cell r="I578">
            <v>43122</v>
          </cell>
          <cell r="K578">
            <v>43159</v>
          </cell>
          <cell r="L578" t="b">
            <v>0</v>
          </cell>
          <cell r="M578"/>
          <cell r="N578"/>
          <cell r="O578"/>
          <cell r="P578" t="str">
            <v>Nicola Dowding</v>
          </cell>
          <cell r="Q578"/>
          <cell r="R578" t="str">
            <v>Mark Cockayne</v>
          </cell>
          <cell r="S578" t="str">
            <v>Donna Johnson</v>
          </cell>
          <cell r="T578" t="str">
            <v>CR (Internal)</v>
          </cell>
          <cell r="U578" t="str">
            <v>LIVE</v>
          </cell>
          <cell r="V578" t="b">
            <v>0</v>
          </cell>
          <cell r="X578"/>
          <cell r="AD578"/>
          <cell r="AF578"/>
          <cell r="AN578"/>
          <cell r="AR578"/>
          <cell r="AS578"/>
          <cell r="AZ578"/>
          <cell r="BB578"/>
          <cell r="BC578"/>
          <cell r="BE578" t="b">
            <v>0</v>
          </cell>
          <cell r="BH578">
            <v>43133</v>
          </cell>
          <cell r="BI578">
            <v>43133</v>
          </cell>
          <cell r="BM578"/>
          <cell r="BO578" t="str">
            <v xml:space="preserve">23/03/18 AC- Update from Karen - Completed 28/02, however, we have been awaiting approval email from Originator. This was received this morning
22/03/2018 DC I have chased for the email again.
16/03/18 AC- It has been implemented, Pooja needs to do the </v>
          </cell>
          <cell r="BQ578"/>
          <cell r="BS578"/>
          <cell r="BU578"/>
          <cell r="BW578"/>
          <cell r="BX578"/>
          <cell r="BY578">
            <v>50</v>
          </cell>
          <cell r="BZ578"/>
          <cell r="CA578" t="str">
            <v>Other</v>
          </cell>
          <cell r="CB578" t="str">
            <v>XO3641</v>
          </cell>
          <cell r="CC578" t="str">
            <v>ME</v>
          </cell>
          <cell r="CD578" t="str">
            <v>Other</v>
          </cell>
          <cell r="CE578" t="str">
            <v>Invoicing</v>
          </cell>
          <cell r="CF578" t="str">
            <v>0-30 days</v>
          </cell>
          <cell r="CG578" t="b">
            <v>0</v>
          </cell>
          <cell r="CH578"/>
          <cell r="CJ578" t="b">
            <v>0</v>
          </cell>
          <cell r="CK578" t="b">
            <v>0</v>
          </cell>
          <cell r="CL578" t="b">
            <v>0</v>
          </cell>
          <cell r="CM578"/>
          <cell r="CN578">
            <v>0</v>
          </cell>
          <cell r="CO578"/>
          <cell r="CP578"/>
          <cell r="CQ578" t="b">
            <v>0</v>
          </cell>
          <cell r="CR578" t="b">
            <v>1</v>
          </cell>
          <cell r="CS578"/>
          <cell r="CT578"/>
          <cell r="CU578"/>
          <cell r="CV578" t="str">
            <v>Xoserve Internal CR (business improvement initiative)</v>
          </cell>
          <cell r="CW578" t="str">
            <v>Multiple Market Groups</v>
          </cell>
          <cell r="CX578" t="b">
            <v>1</v>
          </cell>
          <cell r="CY578" t="b">
            <v>1</v>
          </cell>
          <cell r="CZ578" t="b">
            <v>1</v>
          </cell>
          <cell r="DA578" t="b">
            <v>1</v>
          </cell>
          <cell r="DB578" t="str">
            <v>Service Area 23: Internal</v>
          </cell>
          <cell r="DC578"/>
          <cell r="DD578" t="str">
            <v>Low</v>
          </cell>
          <cell r="DE578" t="b">
            <v>0</v>
          </cell>
          <cell r="DF578" t="b">
            <v>0</v>
          </cell>
        </row>
        <row r="579">
          <cell r="A579" t="str">
            <v>4589</v>
          </cell>
          <cell r="B579" t="str">
            <v>Network Templates (Name Change)</v>
          </cell>
          <cell r="C579" t="str">
            <v>12. CCR/Closedown document in progress</v>
          </cell>
          <cell r="D579">
            <v>43160</v>
          </cell>
          <cell r="E579" t="str">
            <v>1. Awaiting ICAF Assignment
2.2. Awaiting ME/BICC HLE Quote
12. CCR/Closedown document in progress</v>
          </cell>
          <cell r="F579" t="str">
            <v>DN Sales Templates, FSG Templates, Site Visit Templates, RTB Templates all need the required Name changes for all network template (GT2,GT3,GT4,GT5,TGT,NTS) as follows
DNG- Orsted Salg &amp; Service A/S
TEX – Orsted Sales UK LTD
SOG – EDF Energy Customers LTD</v>
          </cell>
          <cell r="G579" t="b">
            <v>0</v>
          </cell>
          <cell r="H579"/>
          <cell r="I579">
            <v>43122</v>
          </cell>
          <cell r="K579">
            <v>43159</v>
          </cell>
          <cell r="L579" t="b">
            <v>0</v>
          </cell>
          <cell r="M579"/>
          <cell r="N579"/>
          <cell r="O579"/>
          <cell r="P579" t="str">
            <v>Nicola Dowling</v>
          </cell>
          <cell r="Q579"/>
          <cell r="R579" t="str">
            <v>Mark Cockayne</v>
          </cell>
          <cell r="S579" t="str">
            <v>Donna Johnson</v>
          </cell>
          <cell r="T579" t="str">
            <v>CR (Internal)</v>
          </cell>
          <cell r="U579" t="str">
            <v>LIVE</v>
          </cell>
          <cell r="V579" t="b">
            <v>0</v>
          </cell>
          <cell r="X579"/>
          <cell r="AD579"/>
          <cell r="AF579"/>
          <cell r="AN579"/>
          <cell r="AR579"/>
          <cell r="AS579"/>
          <cell r="AZ579"/>
          <cell r="BB579"/>
          <cell r="BC579"/>
          <cell r="BE579" t="b">
            <v>0</v>
          </cell>
          <cell r="BH579">
            <v>43133</v>
          </cell>
          <cell r="BI579">
            <v>43151</v>
          </cell>
          <cell r="BM579"/>
          <cell r="BO579" t="str">
            <v>23/03/18 AC- Update from Karen- Completed 28/02, however, we have been awaiting approval email from Originator. This was received this morning
22/03/2018 DC I have chased for the email again.
16/03/18 AC- It has been implemented, Pooja needs to do the r</v>
          </cell>
          <cell r="BQ579"/>
          <cell r="BS579"/>
          <cell r="BU579"/>
          <cell r="BW579"/>
          <cell r="BX579"/>
          <cell r="BY579">
            <v>50</v>
          </cell>
          <cell r="BZ579"/>
          <cell r="CA579" t="str">
            <v>Other</v>
          </cell>
          <cell r="CB579" t="str">
            <v>X03645</v>
          </cell>
          <cell r="CC579" t="str">
            <v>ME</v>
          </cell>
          <cell r="CD579" t="str">
            <v>Other</v>
          </cell>
          <cell r="CE579" t="str">
            <v>Invoicing</v>
          </cell>
          <cell r="CF579" t="str">
            <v>0-30 days</v>
          </cell>
          <cell r="CG579" t="b">
            <v>1</v>
          </cell>
          <cell r="CH579" t="str">
            <v>Xoserve</v>
          </cell>
          <cell r="CI579">
            <v>43159</v>
          </cell>
          <cell r="CJ579" t="b">
            <v>0</v>
          </cell>
          <cell r="CK579" t="b">
            <v>0</v>
          </cell>
          <cell r="CL579" t="b">
            <v>0</v>
          </cell>
          <cell r="CM579"/>
          <cell r="CN579">
            <v>0</v>
          </cell>
          <cell r="CO579"/>
          <cell r="CP579" t="str">
            <v>Low</v>
          </cell>
          <cell r="CQ579" t="b">
            <v>0</v>
          </cell>
          <cell r="CR579" t="b">
            <v>0</v>
          </cell>
          <cell r="CS579"/>
          <cell r="CT579" t="str">
            <v>Daily</v>
          </cell>
          <cell r="CU579" t="str">
            <v>One</v>
          </cell>
          <cell r="CV579" t="str">
            <v>Xoserve Internal CR (business improvement initiative)</v>
          </cell>
          <cell r="CW579" t="str">
            <v>Xoserve Only</v>
          </cell>
          <cell r="CX579" t="b">
            <v>1</v>
          </cell>
          <cell r="CY579" t="b">
            <v>1</v>
          </cell>
          <cell r="CZ579" t="b">
            <v>1</v>
          </cell>
          <cell r="DA579" t="b">
            <v>1</v>
          </cell>
          <cell r="DB579" t="str">
            <v>Service Area 23: Internal</v>
          </cell>
          <cell r="DC579" t="str">
            <v>None (Xoserve internal initiative)</v>
          </cell>
          <cell r="DD579" t="str">
            <v>Low</v>
          </cell>
          <cell r="DE579" t="b">
            <v>0</v>
          </cell>
          <cell r="DF579" t="b">
            <v>0</v>
          </cell>
        </row>
        <row r="580">
          <cell r="A580" t="str">
            <v>4590</v>
          </cell>
          <cell r="B580" t="str">
            <v>SLSP - Incorrect Seasonal Large Supply Point charging</v>
          </cell>
          <cell r="C580" t="str">
            <v>11. Change In Delivery</v>
          </cell>
          <cell r="D580">
            <v>43123</v>
          </cell>
          <cell r="E580" t="str">
            <v>1. Awaiting ICAF Assignment
2.2. Awaiting ME/BICC HLE Quote</v>
          </cell>
          <cell r="F580" t="str">
            <v>The Seasonal Large Supply Point (SLSP) regime, allows certain large sites to only use capacity during their Restricted Capacity Period RCP window. This is an annual contract, usually effective from April –September. Capacity charges are only effective for</v>
          </cell>
          <cell r="G580" t="b">
            <v>0</v>
          </cell>
          <cell r="H580"/>
          <cell r="I580">
            <v>43112</v>
          </cell>
          <cell r="K580">
            <v>43190</v>
          </cell>
          <cell r="L580" t="b">
            <v>0</v>
          </cell>
          <cell r="M580"/>
          <cell r="N580"/>
          <cell r="O580"/>
          <cell r="P580" t="str">
            <v>Carole Elwell</v>
          </cell>
          <cell r="Q580"/>
          <cell r="R580" t="str">
            <v>Mark Cockayne</v>
          </cell>
          <cell r="S580" t="str">
            <v>Donna Johnson</v>
          </cell>
          <cell r="T580" t="str">
            <v>CR (Internal)</v>
          </cell>
          <cell r="U580" t="str">
            <v>LIVE</v>
          </cell>
          <cell r="V580" t="b">
            <v>0</v>
          </cell>
          <cell r="X580"/>
          <cell r="AD580"/>
          <cell r="AF580"/>
          <cell r="AN580"/>
          <cell r="AR580"/>
          <cell r="AS580"/>
          <cell r="AZ580"/>
          <cell r="BB580"/>
          <cell r="BC580"/>
          <cell r="BE580" t="b">
            <v>0</v>
          </cell>
          <cell r="BH580">
            <v>43259</v>
          </cell>
          <cell r="BM580"/>
          <cell r="BO580" t="str">
            <v xml:space="preserve">06/04/18 AC - Forecast implementation for the 8th June. 
22/03/2018 DC Dan has sent approval and I have passed this to Karen and pooja to proceed.
22/03/2018 Dc I have chased Carol and Dan for approval.
16/03/2018 DC karen goodwin has sent the costing I </v>
          </cell>
          <cell r="BQ580"/>
          <cell r="BS580"/>
          <cell r="BU580"/>
          <cell r="BW580"/>
          <cell r="BX580"/>
          <cell r="BY580">
            <v>50</v>
          </cell>
          <cell r="BZ580"/>
          <cell r="CA580" t="str">
            <v>Data Office</v>
          </cell>
          <cell r="CB580" t="str">
            <v>XO3644</v>
          </cell>
          <cell r="CC580" t="str">
            <v>ME</v>
          </cell>
          <cell r="CD580" t="str">
            <v>ISU</v>
          </cell>
          <cell r="CE580" t="str">
            <v>Invoicing</v>
          </cell>
          <cell r="CF580" t="str">
            <v>0-30 days</v>
          </cell>
          <cell r="CG580" t="b">
            <v>1</v>
          </cell>
          <cell r="CH580" t="str">
            <v>Xoserve</v>
          </cell>
          <cell r="CI580">
            <v>43190</v>
          </cell>
          <cell r="CJ580" t="b">
            <v>0</v>
          </cell>
          <cell r="CK580" t="b">
            <v>0</v>
          </cell>
          <cell r="CL580" t="b">
            <v>0</v>
          </cell>
          <cell r="CM580"/>
          <cell r="CN580">
            <v>0</v>
          </cell>
          <cell r="CO580"/>
          <cell r="CP580" t="str">
            <v>Medium</v>
          </cell>
          <cell r="CQ580" t="b">
            <v>0</v>
          </cell>
          <cell r="CR580" t="b">
            <v>1</v>
          </cell>
          <cell r="CS580"/>
          <cell r="CT580" t="str">
            <v>Monthly</v>
          </cell>
          <cell r="CU580" t="str">
            <v>One</v>
          </cell>
          <cell r="CV580" t="str">
            <v>Xoserve Internal CR (business improvement initiative)</v>
          </cell>
          <cell r="CW580" t="str">
            <v>Multiple Market Groups</v>
          </cell>
          <cell r="CX580" t="b">
            <v>0</v>
          </cell>
          <cell r="CY580" t="b">
            <v>1</v>
          </cell>
          <cell r="CZ580" t="b">
            <v>0</v>
          </cell>
          <cell r="DA580" t="b">
            <v>0</v>
          </cell>
          <cell r="DB580" t="str">
            <v>Service Area 23: Internal</v>
          </cell>
          <cell r="DC580" t="str">
            <v>Two to Five</v>
          </cell>
          <cell r="DD580" t="str">
            <v>Medium</v>
          </cell>
          <cell r="DE580" t="b">
            <v>0</v>
          </cell>
          <cell r="DF580" t="b">
            <v>0</v>
          </cell>
        </row>
        <row r="581">
          <cell r="A581" t="str">
            <v>4591</v>
          </cell>
          <cell r="B581" t="str">
            <v>FOF environment for GDE Lookup tables in SAP BW</v>
          </cell>
          <cell r="C581" t="str">
            <v>2.1. Start-Up Approach In Progress</v>
          </cell>
          <cell r="D581">
            <v>43159</v>
          </cell>
          <cell r="E581" t="str">
            <v>1. Awaiting ICAF Assignment
2.1. Start-Up Approach In Progress</v>
          </cell>
          <cell r="F581" t="str">
            <v>As part of UKLP CR12 lookup tables were implemented in SAP BW to hold data pertinent to the Gas Deficit Emergency (GDE) solution which would be consumed in the event of a GDE. Owing to the fact that a GDE is extremely rare it was agreed at Portfolio Chang</v>
          </cell>
          <cell r="G581" t="b">
            <v>0</v>
          </cell>
          <cell r="H581" t="str">
            <v>XOS3658</v>
          </cell>
          <cell r="I581">
            <v>43123</v>
          </cell>
          <cell r="K581">
            <v>43165</v>
          </cell>
          <cell r="L581" t="b">
            <v>0</v>
          </cell>
          <cell r="M581"/>
          <cell r="N581"/>
          <cell r="O581"/>
          <cell r="P581" t="str">
            <v>Julie Bretherton</v>
          </cell>
          <cell r="Q581"/>
          <cell r="R581" t="str">
            <v>Emma Smith</v>
          </cell>
          <cell r="S581" t="str">
            <v>Steve Concannon</v>
          </cell>
          <cell r="T581" t="str">
            <v>CR (Internal)</v>
          </cell>
          <cell r="U581" t="str">
            <v>LIVE</v>
          </cell>
          <cell r="V581" t="b">
            <v>0</v>
          </cell>
          <cell r="X581"/>
          <cell r="AD581"/>
          <cell r="AF581"/>
          <cell r="AN581"/>
          <cell r="AR581"/>
          <cell r="AS581"/>
          <cell r="AZ581"/>
          <cell r="BB581"/>
          <cell r="BC581"/>
          <cell r="BE581" t="b">
            <v>0</v>
          </cell>
          <cell r="BM581"/>
          <cell r="BO581" t="str">
            <v>06/04/18 AC - Julie to look into it and talk to Jo Duncan. 
04/04/2018 DC  I  have emailed Karen to advise this change sits with the Data platform.  It did originally go to Rob but we had no feedback for some weks so it went back to ICAF and was assigned</v>
          </cell>
          <cell r="BQ581"/>
          <cell r="BS581"/>
          <cell r="BU581"/>
          <cell r="BW581"/>
          <cell r="BX581"/>
          <cell r="BZ581"/>
          <cell r="CA581" t="str">
            <v>Data Office</v>
          </cell>
          <cell r="CB581"/>
          <cell r="CC581" t="str">
            <v>Project Delivery</v>
          </cell>
          <cell r="CD581" t="str">
            <v>BW</v>
          </cell>
          <cell r="CE581" t="str">
            <v>Other</v>
          </cell>
          <cell r="CF581" t="str">
            <v>30-60 days</v>
          </cell>
          <cell r="CG581" t="b">
            <v>0</v>
          </cell>
          <cell r="CH581"/>
          <cell r="CJ581" t="b">
            <v>0</v>
          </cell>
          <cell r="CK581" t="b">
            <v>0</v>
          </cell>
          <cell r="CL581" t="b">
            <v>0</v>
          </cell>
          <cell r="CM581"/>
          <cell r="CN581">
            <v>0</v>
          </cell>
          <cell r="CO581"/>
          <cell r="CP581"/>
          <cell r="CQ581" t="b">
            <v>0</v>
          </cell>
          <cell r="CR581" t="b">
            <v>0</v>
          </cell>
          <cell r="CS581"/>
          <cell r="CT581"/>
          <cell r="CU581"/>
          <cell r="CV581" t="str">
            <v>Xoserve Internal CR (business improvement initiative)</v>
          </cell>
          <cell r="CW581" t="str">
            <v>Xoserve Only</v>
          </cell>
          <cell r="CX581" t="b">
            <v>0</v>
          </cell>
          <cell r="CY581" t="b">
            <v>0</v>
          </cell>
          <cell r="CZ581" t="b">
            <v>0</v>
          </cell>
          <cell r="DA581" t="b">
            <v>0</v>
          </cell>
          <cell r="DB581" t="str">
            <v>Service Area 23: Internal</v>
          </cell>
          <cell r="DC581" t="str">
            <v>None (Xoserve internal initiative)</v>
          </cell>
          <cell r="DD581" t="str">
            <v>High</v>
          </cell>
          <cell r="DE581" t="b">
            <v>0</v>
          </cell>
          <cell r="DF581" t="b">
            <v>0</v>
          </cell>
        </row>
        <row r="582">
          <cell r="A582" t="str">
            <v>4592</v>
          </cell>
          <cell r="B582" t="str">
            <v>BIRST work item inclusion &amp; multiple daily updates</v>
          </cell>
          <cell r="C582" t="str">
            <v>2.1. Start-Up Approach In Progress</v>
          </cell>
          <cell r="D582">
            <v>43123</v>
          </cell>
          <cell r="E582" t="str">
            <v>1. Awaiting ICAF Assignment
2.1. Start-Up Approach In Progress</v>
          </cell>
          <cell r="F582" t="str">
            <v>At present Exceptions are reported into BIRST once a day at 08:45, however to improve the current reporting abilities and in readiness for the absorption of Exceptions into the business; the frequency of updates requires to be increased along with the inc</v>
          </cell>
          <cell r="G582" t="b">
            <v>0</v>
          </cell>
          <cell r="H582"/>
          <cell r="I582">
            <v>43123</v>
          </cell>
          <cell r="K582">
            <v>43159</v>
          </cell>
          <cell r="L582" t="b">
            <v>0</v>
          </cell>
          <cell r="M582"/>
          <cell r="N582"/>
          <cell r="O582"/>
          <cell r="P582" t="str">
            <v>Jo Duncan</v>
          </cell>
          <cell r="Q582"/>
          <cell r="R582" t="str">
            <v>Sandra Simpson</v>
          </cell>
          <cell r="S582" t="str">
            <v>Jo Duncan</v>
          </cell>
          <cell r="T582" t="str">
            <v>CR (Internal)</v>
          </cell>
          <cell r="U582" t="str">
            <v>LIVE</v>
          </cell>
          <cell r="V582" t="b">
            <v>0</v>
          </cell>
          <cell r="X582"/>
          <cell r="AD582"/>
          <cell r="AF582"/>
          <cell r="AN582"/>
          <cell r="AR582"/>
          <cell r="AS582"/>
          <cell r="AZ582"/>
          <cell r="BB582"/>
          <cell r="BC582"/>
          <cell r="BE582" t="b">
            <v>0</v>
          </cell>
          <cell r="BH582">
            <v>43231</v>
          </cell>
          <cell r="BM582"/>
          <cell r="BO582" t="str">
            <v>06/04/18 AC - Still in start up approach as finances are not yet confirmed. 
23/03/18 AC- Still on track. 
16/03/2018 Dc Update from Jo Duncan: delivery date on track
09/03/18 AC- Done half of the work, requirements session with IS Ops next week. Delivery</v>
          </cell>
          <cell r="BQ582"/>
          <cell r="BS582"/>
          <cell r="BU582"/>
          <cell r="BW582"/>
          <cell r="BX582"/>
          <cell r="BZ582"/>
          <cell r="CA582" t="str">
            <v>Data Office</v>
          </cell>
          <cell r="CB582"/>
          <cell r="CC582" t="str">
            <v>Project Delivery</v>
          </cell>
          <cell r="CD582" t="str">
            <v>Birst</v>
          </cell>
          <cell r="CE582" t="str">
            <v>SPA</v>
          </cell>
          <cell r="CF582" t="str">
            <v>0-30 days</v>
          </cell>
          <cell r="CG582" t="b">
            <v>1</v>
          </cell>
          <cell r="CH582" t="str">
            <v>Xoserve</v>
          </cell>
          <cell r="CI582">
            <v>43189</v>
          </cell>
          <cell r="CJ582" t="b">
            <v>0</v>
          </cell>
          <cell r="CK582" t="b">
            <v>0</v>
          </cell>
          <cell r="CL582" t="b">
            <v>0</v>
          </cell>
          <cell r="CM582"/>
          <cell r="CN582">
            <v>0</v>
          </cell>
          <cell r="CO582"/>
          <cell r="CP582" t="str">
            <v>Medium</v>
          </cell>
          <cell r="CQ582" t="b">
            <v>0</v>
          </cell>
          <cell r="CR582" t="b">
            <v>0</v>
          </cell>
          <cell r="CS582"/>
          <cell r="CT582" t="str">
            <v>Daily</v>
          </cell>
          <cell r="CU582" t="str">
            <v>One</v>
          </cell>
          <cell r="CV582" t="str">
            <v>Xoserve Internal CR (business improvement initiative)</v>
          </cell>
          <cell r="CW582" t="str">
            <v>Xoserve Only</v>
          </cell>
          <cell r="CX582" t="b">
            <v>0</v>
          </cell>
          <cell r="CY582" t="b">
            <v>0</v>
          </cell>
          <cell r="CZ582" t="b">
            <v>0</v>
          </cell>
          <cell r="DA582" t="b">
            <v>1</v>
          </cell>
          <cell r="DB582" t="str">
            <v>Service Area 23: Internal</v>
          </cell>
          <cell r="DC582" t="str">
            <v>None (Xoserve internal initiative)</v>
          </cell>
          <cell r="DD582" t="str">
            <v>High</v>
          </cell>
          <cell r="DE582" t="b">
            <v>0</v>
          </cell>
          <cell r="DF582" t="b">
            <v>0</v>
          </cell>
        </row>
        <row r="583">
          <cell r="A583" t="str">
            <v>4593</v>
          </cell>
          <cell r="B583" t="str">
            <v>Removal of Backbiling Exceptions (BB02, BB04, BB05)</v>
          </cell>
          <cell r="C583" t="str">
            <v>2.2. Awaiting ME/BICC HLE Quote</v>
          </cell>
          <cell r="D583">
            <v>43123</v>
          </cell>
          <cell r="E583" t="str">
            <v>1. Awaiting ICAF Assignment
2.2. Awaiting ME/BICC HLE Quote</v>
          </cell>
          <cell r="F583" t="str">
            <v>As part of UK Link Programme design, three business exceptions were designed to manage the Backbiling process, BB02, BB04 and BB05. All Backbiling exceptions that have been and are being generated since 1st June are invalid and do not support any aspect o</v>
          </cell>
          <cell r="G583" t="b">
            <v>0</v>
          </cell>
          <cell r="H583"/>
          <cell r="I583">
            <v>43123</v>
          </cell>
          <cell r="K583">
            <v>43281</v>
          </cell>
          <cell r="L583" t="b">
            <v>0</v>
          </cell>
          <cell r="M583"/>
          <cell r="N583"/>
          <cell r="O583"/>
          <cell r="P583" t="str">
            <v>Jo Duncan</v>
          </cell>
          <cell r="Q583"/>
          <cell r="R583" t="str">
            <v>Sandra Simpson</v>
          </cell>
          <cell r="S583" t="str">
            <v>Donna Johnson</v>
          </cell>
          <cell r="T583" t="str">
            <v>CR (Internal)</v>
          </cell>
          <cell r="U583" t="str">
            <v>LIVE</v>
          </cell>
          <cell r="V583" t="b">
            <v>0</v>
          </cell>
          <cell r="X583"/>
          <cell r="AD583"/>
          <cell r="AF583"/>
          <cell r="AN583"/>
          <cell r="AR583"/>
          <cell r="AS583"/>
          <cell r="AZ583"/>
          <cell r="BB583"/>
          <cell r="BC583"/>
          <cell r="BE583" t="b">
            <v>0</v>
          </cell>
          <cell r="BM583"/>
          <cell r="BO583" t="str">
            <v>06/04/18 AC- Starting HLE on the 11th of April 
03/04/18 DC HLE to start 04/04. Estimated HLE delivery 18/04
23/03/18 AC- Update from Karen- HLE to start 04/04. Work to be scheduled
16/03/18 AC- HLE to be started 4th April. 
09/03/2018 DC The HLE forec</v>
          </cell>
          <cell r="BQ583"/>
          <cell r="BS583"/>
          <cell r="BU583"/>
          <cell r="BW583"/>
          <cell r="BX583"/>
          <cell r="BY583">
            <v>50</v>
          </cell>
          <cell r="BZ583"/>
          <cell r="CA583" t="str">
            <v>R &amp; N</v>
          </cell>
          <cell r="CB583" t="str">
            <v>XO3645</v>
          </cell>
          <cell r="CC583" t="str">
            <v>ME</v>
          </cell>
          <cell r="CD583" t="str">
            <v>ISU</v>
          </cell>
          <cell r="CE583" t="str">
            <v>Invoicing</v>
          </cell>
          <cell r="CF583" t="str">
            <v>0-30 days</v>
          </cell>
          <cell r="CG583" t="b">
            <v>1</v>
          </cell>
          <cell r="CH583" t="str">
            <v>Xoserve</v>
          </cell>
          <cell r="CI583">
            <v>43281</v>
          </cell>
          <cell r="CJ583" t="b">
            <v>0</v>
          </cell>
          <cell r="CK583" t="b">
            <v>0</v>
          </cell>
          <cell r="CL583" t="b">
            <v>0</v>
          </cell>
          <cell r="CM583"/>
          <cell r="CN583">
            <v>0</v>
          </cell>
          <cell r="CO583"/>
          <cell r="CP583" t="str">
            <v>Medium</v>
          </cell>
          <cell r="CQ583" t="b">
            <v>0</v>
          </cell>
          <cell r="CR583" t="b">
            <v>0</v>
          </cell>
          <cell r="CS583"/>
          <cell r="CT583" t="str">
            <v>Daily</v>
          </cell>
          <cell r="CU583" t="str">
            <v>One</v>
          </cell>
          <cell r="CV583" t="str">
            <v>Xoserve Internal CR (business improvement initiative)</v>
          </cell>
          <cell r="CW583" t="str">
            <v>Xoserve Only</v>
          </cell>
          <cell r="CX583" t="b">
            <v>0</v>
          </cell>
          <cell r="CY583" t="b">
            <v>0</v>
          </cell>
          <cell r="CZ583" t="b">
            <v>0</v>
          </cell>
          <cell r="DA583" t="b">
            <v>0</v>
          </cell>
          <cell r="DB583" t="str">
            <v>Service Area 23: Internal</v>
          </cell>
          <cell r="DC583" t="str">
            <v>None (Xoserve internal initiative)</v>
          </cell>
          <cell r="DD583" t="str">
            <v>Low</v>
          </cell>
          <cell r="DE583" t="b">
            <v>0</v>
          </cell>
          <cell r="DF583" t="b">
            <v>0</v>
          </cell>
        </row>
        <row r="584">
          <cell r="A584" t="str">
            <v>4594</v>
          </cell>
          <cell r="B584" t="str">
            <v>Customer Inclusion for BIRST Exceptions</v>
          </cell>
          <cell r="C584" t="str">
            <v>2.1. Start-Up Approach In Progress</v>
          </cell>
          <cell r="D584">
            <v>43123</v>
          </cell>
          <cell r="E584" t="str">
            <v>1. Awaiting ICAF Assignment
2.1. Start-Up Approach In Progress</v>
          </cell>
          <cell r="F584" t="str">
            <v>At present Exceptions are reported utilizing BIRST containing the following information: case id, category, user, creation / due dates and last modified data. There is a business requirement to include stakeholder information against exceptions so that Xo</v>
          </cell>
          <cell r="G584" t="b">
            <v>0</v>
          </cell>
          <cell r="H584"/>
          <cell r="I584">
            <v>43123</v>
          </cell>
          <cell r="K584">
            <v>43182</v>
          </cell>
          <cell r="L584" t="b">
            <v>0</v>
          </cell>
          <cell r="M584"/>
          <cell r="N584"/>
          <cell r="O584"/>
          <cell r="P584" t="str">
            <v>Jo Duncan/Thomas Elce</v>
          </cell>
          <cell r="Q584"/>
          <cell r="R584" t="str">
            <v>Sandra Simpson</v>
          </cell>
          <cell r="S584" t="str">
            <v>Jo Duncan</v>
          </cell>
          <cell r="T584" t="str">
            <v>CR (Internal)</v>
          </cell>
          <cell r="U584" t="str">
            <v>LIVE</v>
          </cell>
          <cell r="V584" t="b">
            <v>0</v>
          </cell>
          <cell r="X584"/>
          <cell r="AD584"/>
          <cell r="AF584"/>
          <cell r="AN584"/>
          <cell r="AR584"/>
          <cell r="AS584"/>
          <cell r="AZ584"/>
          <cell r="BB584"/>
          <cell r="BC584"/>
          <cell r="BE584" t="b">
            <v>0</v>
          </cell>
          <cell r="BH584">
            <v>43231</v>
          </cell>
          <cell r="BM584"/>
          <cell r="BO584" t="str">
            <v>06/04/18 AC - Still in start up approach as finances are not yet confirmed.
23/03/18 AC- still on track 
16/03/2018 DC Update from Jo Duncan: Delivery date on track.
09/03/18 AC - Requirements gathering with IS Ops next week. 
23/03/18 - Julie B - data u</v>
          </cell>
          <cell r="BQ584"/>
          <cell r="BS584"/>
          <cell r="BU584"/>
          <cell r="BW584"/>
          <cell r="BX584"/>
          <cell r="BZ584"/>
          <cell r="CA584" t="str">
            <v>Data Office</v>
          </cell>
          <cell r="CB584"/>
          <cell r="CC584" t="str">
            <v>Project Delivery</v>
          </cell>
          <cell r="CD584" t="str">
            <v>Birst</v>
          </cell>
          <cell r="CE584" t="str">
            <v>Other</v>
          </cell>
          <cell r="CF584" t="str">
            <v>0-30 days</v>
          </cell>
          <cell r="CG584" t="b">
            <v>1</v>
          </cell>
          <cell r="CH584" t="str">
            <v>Xoserve</v>
          </cell>
          <cell r="CI584">
            <v>43189</v>
          </cell>
          <cell r="CJ584" t="b">
            <v>0</v>
          </cell>
          <cell r="CK584" t="b">
            <v>0</v>
          </cell>
          <cell r="CL584" t="b">
            <v>0</v>
          </cell>
          <cell r="CM584"/>
          <cell r="CN584">
            <v>0</v>
          </cell>
          <cell r="CO584"/>
          <cell r="CP584" t="str">
            <v>Medium</v>
          </cell>
          <cell r="CQ584" t="b">
            <v>0</v>
          </cell>
          <cell r="CR584" t="b">
            <v>0</v>
          </cell>
          <cell r="CS584"/>
          <cell r="CT584" t="str">
            <v>Monthly</v>
          </cell>
          <cell r="CU584" t="str">
            <v>One</v>
          </cell>
          <cell r="CV584" t="str">
            <v>Xoserve Internal CR (business improvement initiative)</v>
          </cell>
          <cell r="CW584" t="str">
            <v>Xoserve Only</v>
          </cell>
          <cell r="CX584" t="b">
            <v>0</v>
          </cell>
          <cell r="CY584" t="b">
            <v>0</v>
          </cell>
          <cell r="CZ584" t="b">
            <v>0</v>
          </cell>
          <cell r="DA584" t="b">
            <v>0</v>
          </cell>
          <cell r="DB584" t="str">
            <v>Service Area 23: Internal</v>
          </cell>
          <cell r="DC584" t="str">
            <v>None (Xoserve internal initiative)</v>
          </cell>
          <cell r="DD584" t="str">
            <v>Medium</v>
          </cell>
          <cell r="DE584" t="b">
            <v>0</v>
          </cell>
          <cell r="DF584" t="b">
            <v>0</v>
          </cell>
        </row>
        <row r="585">
          <cell r="A585" t="str">
            <v>4595</v>
          </cell>
          <cell r="B585" t="str">
            <v>SAP T-Code Access – Modification to ISU &amp; BW Permissions for Data Office Aligned Resources</v>
          </cell>
          <cell r="C585" t="str">
            <v>2.2. Awaiting ME/BICC HLE Quote</v>
          </cell>
          <cell r="D585">
            <v>43123</v>
          </cell>
          <cell r="E585" t="str">
            <v>1. Awaiting ICAF Assignment
2.2. Awaiting ME/BICC HLE Quote</v>
          </cell>
          <cell r="F585" t="str">
            <v>This CR follows the previous UKLink CR364 that was never resolved. This CR has been generated following discussions with Access Controls (Tauseef Ahmed, SAP Basis / ECMS (Shyam / Hemanth) and IS Ops (Rob Smith) and deemed to be the most appropriate way fo</v>
          </cell>
          <cell r="G585" t="b">
            <v>0</v>
          </cell>
          <cell r="H585"/>
          <cell r="I585">
            <v>43123</v>
          </cell>
          <cell r="K585">
            <v>43159</v>
          </cell>
          <cell r="L585" t="b">
            <v>0</v>
          </cell>
          <cell r="M585"/>
          <cell r="N585"/>
          <cell r="O585"/>
          <cell r="P585" t="str">
            <v>Steve Concannon</v>
          </cell>
          <cell r="Q585"/>
          <cell r="R585" t="str">
            <v>Steve Concannon</v>
          </cell>
          <cell r="S585" t="str">
            <v>Donna Johnson</v>
          </cell>
          <cell r="T585" t="str">
            <v>CR (Internal)</v>
          </cell>
          <cell r="U585" t="str">
            <v>LIVE</v>
          </cell>
          <cell r="V585" t="b">
            <v>0</v>
          </cell>
          <cell r="X585"/>
          <cell r="AD585"/>
          <cell r="AF585"/>
          <cell r="AN585"/>
          <cell r="AR585"/>
          <cell r="AS585"/>
          <cell r="AZ585"/>
          <cell r="BB585"/>
          <cell r="BC585"/>
          <cell r="BE585" t="b">
            <v>0</v>
          </cell>
          <cell r="BM585"/>
          <cell r="BO585" t="str">
            <v>06/04/18 AC- Meeting with Steve next week. Requirements still unclear. 
03/04/18 DC Update from Karen  - HLE to start 25/04. Estimated HLE delivery 03/05
23/03/18 AC- Update from Karen-On Hold. Meeting is booked for 12/04 to discuss this CR as further c</v>
          </cell>
          <cell r="BQ585"/>
          <cell r="BS585"/>
          <cell r="BU585"/>
          <cell r="BW585"/>
          <cell r="BX585"/>
          <cell r="BY585">
            <v>50</v>
          </cell>
          <cell r="BZ585"/>
          <cell r="CA585" t="str">
            <v>R &amp; N</v>
          </cell>
          <cell r="CB585" t="str">
            <v>XO3646</v>
          </cell>
          <cell r="CC585" t="str">
            <v>ME</v>
          </cell>
          <cell r="CD585" t="str">
            <v>AMT</v>
          </cell>
          <cell r="CE585" t="str">
            <v>Other</v>
          </cell>
          <cell r="CF585" t="str">
            <v>30-60 days</v>
          </cell>
          <cell r="CG585" t="b">
            <v>0</v>
          </cell>
          <cell r="CH585"/>
          <cell r="CJ585" t="b">
            <v>0</v>
          </cell>
          <cell r="CK585" t="b">
            <v>0</v>
          </cell>
          <cell r="CL585" t="b">
            <v>0</v>
          </cell>
          <cell r="CM585"/>
          <cell r="CN585">
            <v>0</v>
          </cell>
          <cell r="CO585"/>
          <cell r="CP585"/>
          <cell r="CQ585" t="b">
            <v>0</v>
          </cell>
          <cell r="CR585" t="b">
            <v>0</v>
          </cell>
          <cell r="CS585"/>
          <cell r="CT585"/>
          <cell r="CU585"/>
          <cell r="CV585" t="str">
            <v>Xoserve Internal CR (business improvement initiative)</v>
          </cell>
          <cell r="CW585" t="str">
            <v>Xoserve Only</v>
          </cell>
          <cell r="CX585" t="b">
            <v>0</v>
          </cell>
          <cell r="CY585" t="b">
            <v>0</v>
          </cell>
          <cell r="CZ585" t="b">
            <v>0</v>
          </cell>
          <cell r="DA585" t="b">
            <v>0</v>
          </cell>
          <cell r="DB585" t="str">
            <v>Service Area 23: Internal</v>
          </cell>
          <cell r="DC585" t="str">
            <v>None (Xoserve internal initiative)</v>
          </cell>
          <cell r="DD585" t="str">
            <v>Medium</v>
          </cell>
          <cell r="DE585" t="b">
            <v>0</v>
          </cell>
          <cell r="DF585" t="b">
            <v>0</v>
          </cell>
        </row>
        <row r="586">
          <cell r="A586" t="str">
            <v>4596</v>
          </cell>
          <cell r="B586" t="str">
            <v>Setup of File Transfer mechanism from BO to IX</v>
          </cell>
          <cell r="C586" t="str">
            <v>2.2. Awaiting ME/BICC HLE Quote</v>
          </cell>
          <cell r="D586">
            <v>43173</v>
          </cell>
          <cell r="E586" t="str">
            <v>1. Awaiting ICAF Assignment
2.2. Awaiting ME/BICC HLE Quote</v>
          </cell>
          <cell r="F586" t="str">
            <v>Following the HLE delivered for XRN4372 (11 days effort) which sought the transfer by IX for the SCP Weekly Portfolio report, it is clear that a more encompassing change for IX delivery of BW output files should be put in place that this single report alo</v>
          </cell>
          <cell r="G586" t="b">
            <v>0</v>
          </cell>
          <cell r="H586"/>
          <cell r="I586">
            <v>43123</v>
          </cell>
          <cell r="K586">
            <v>43220</v>
          </cell>
          <cell r="L586" t="b">
            <v>0</v>
          </cell>
          <cell r="M586"/>
          <cell r="N586"/>
          <cell r="O586"/>
          <cell r="P586" t="str">
            <v>Steve Concannon</v>
          </cell>
          <cell r="Q586"/>
          <cell r="R586" t="str">
            <v>Steve Concannon</v>
          </cell>
          <cell r="S586" t="str">
            <v>Donna Johnson</v>
          </cell>
          <cell r="T586" t="str">
            <v>CR (Internal)</v>
          </cell>
          <cell r="U586" t="str">
            <v>LIVE</v>
          </cell>
          <cell r="V586" t="b">
            <v>0</v>
          </cell>
          <cell r="X586"/>
          <cell r="AD586"/>
          <cell r="AF586"/>
          <cell r="AN586"/>
          <cell r="AR586"/>
          <cell r="AS586"/>
          <cell r="AZ586"/>
          <cell r="BB586"/>
          <cell r="BC586"/>
          <cell r="BE586" t="b">
            <v>0</v>
          </cell>
          <cell r="BH586">
            <v>43232</v>
          </cell>
          <cell r="BM586"/>
          <cell r="BO586" t="str">
            <v>06/04/18 AC - Awaiting business approval. 
04/04/2018 DC Harfan has a query with the HLE, he has sent a response to the ME team asking for a High Level diagram and for the assumption to be either removed or modified this is why the HLE has not been appro</v>
          </cell>
          <cell r="BQ586"/>
          <cell r="BS586"/>
          <cell r="BU586"/>
          <cell r="BW586"/>
          <cell r="BX586"/>
          <cell r="BY586">
            <v>50</v>
          </cell>
          <cell r="BZ586"/>
          <cell r="CA586" t="str">
            <v>T &amp; SS</v>
          </cell>
          <cell r="CB586" t="str">
            <v>XO3647</v>
          </cell>
          <cell r="CC586" t="str">
            <v>ME</v>
          </cell>
          <cell r="CD586" t="str">
            <v>IX</v>
          </cell>
          <cell r="CE586" t="str">
            <v>Other</v>
          </cell>
          <cell r="CF586" t="str">
            <v>0-30 days</v>
          </cell>
          <cell r="CG586" t="b">
            <v>0</v>
          </cell>
          <cell r="CH586"/>
          <cell r="CJ586" t="b">
            <v>0</v>
          </cell>
          <cell r="CK586" t="b">
            <v>0</v>
          </cell>
          <cell r="CL586" t="b">
            <v>0</v>
          </cell>
          <cell r="CM586"/>
          <cell r="CN586">
            <v>0</v>
          </cell>
          <cell r="CO586"/>
          <cell r="CP586"/>
          <cell r="CQ586" t="b">
            <v>0</v>
          </cell>
          <cell r="CR586" t="b">
            <v>0</v>
          </cell>
          <cell r="CS586"/>
          <cell r="CT586"/>
          <cell r="CU586"/>
          <cell r="CV586" t="str">
            <v>Xoserve Internal CR (business improvement initiative)</v>
          </cell>
          <cell r="CW586" t="str">
            <v>Xoserve Only</v>
          </cell>
          <cell r="CX586" t="b">
            <v>0</v>
          </cell>
          <cell r="CY586" t="b">
            <v>0</v>
          </cell>
          <cell r="CZ586" t="b">
            <v>0</v>
          </cell>
          <cell r="DA586" t="b">
            <v>0</v>
          </cell>
          <cell r="DB586" t="str">
            <v>Service Area 23: Internal</v>
          </cell>
          <cell r="DC586" t="str">
            <v>None (Xoserve internal initiative)</v>
          </cell>
          <cell r="DD586" t="str">
            <v>Medium</v>
          </cell>
          <cell r="DE586" t="b">
            <v>0</v>
          </cell>
          <cell r="DF586" t="b">
            <v>0</v>
          </cell>
        </row>
        <row r="587">
          <cell r="A587" t="str">
            <v>4597</v>
          </cell>
          <cell r="B587" t="str">
            <v>Changes to settlement regime to address 
Unidentified Gas issues (MOD642)</v>
          </cell>
          <cell r="C587" t="str">
            <v>0.5 Change Proposal awaiting MOD approval (ROM complete)</v>
          </cell>
          <cell r="D587">
            <v>43125</v>
          </cell>
          <cell r="E587" t="str">
            <v>0. ROM In-Progress
0.5 Change Proposal awaiting MOD approval (ROM complete)</v>
          </cell>
          <cell r="F587" t="str">
            <v xml:space="preserve">The proposer summarised the change in the modification as follows…
•	Utilise the Pre-Nexus nomination and allocation process for NDM meters to improve the overall performance of energy allocation to those customers.
•	Set Unidentified Gas as a percentage </v>
          </cell>
          <cell r="G587" t="b">
            <v>0</v>
          </cell>
          <cell r="H587" t="str">
            <v>642</v>
          </cell>
          <cell r="I587">
            <v>43125</v>
          </cell>
          <cell r="K587">
            <v>43138</v>
          </cell>
          <cell r="L587" t="b">
            <v>0</v>
          </cell>
          <cell r="M587"/>
          <cell r="N587"/>
          <cell r="O587"/>
          <cell r="P587" t="str">
            <v>Justine Price (Corona Energy)</v>
          </cell>
          <cell r="Q587"/>
          <cell r="R587"/>
          <cell r="S587" t="str">
            <v>Steve Ganney</v>
          </cell>
          <cell r="T587" t="str">
            <v>CP</v>
          </cell>
          <cell r="U587" t="str">
            <v>LIVE</v>
          </cell>
          <cell r="V587" t="b">
            <v>0</v>
          </cell>
          <cell r="X587"/>
          <cell r="AD587"/>
          <cell r="AF587"/>
          <cell r="AN587"/>
          <cell r="AR587"/>
          <cell r="AS587"/>
          <cell r="AZ587"/>
          <cell r="BB587"/>
          <cell r="BC587"/>
          <cell r="BE587" t="b">
            <v>0</v>
          </cell>
          <cell r="BH587">
            <v>43138</v>
          </cell>
          <cell r="BI587">
            <v>43139</v>
          </cell>
          <cell r="BM587"/>
          <cell r="BO587" t="str">
            <v>29/03/2018 DC The ROM was presented at the Feb work group instead of being sent out.  The database has been updated with the date of the work group.
25/01/2018 DC Rom submitted by Steve Ganney on behalf of  Bob Fletcher and Karen Visgarda of the Joint off</v>
          </cell>
          <cell r="BQ587"/>
          <cell r="BS587"/>
          <cell r="BU587"/>
          <cell r="BW587"/>
          <cell r="BX587"/>
          <cell r="BY587">
            <v>4</v>
          </cell>
          <cell r="BZ587"/>
          <cell r="CA587" t="str">
            <v>R &amp; N</v>
          </cell>
          <cell r="CB587"/>
          <cell r="CC587" t="str">
            <v>Project Delivery</v>
          </cell>
          <cell r="CD587"/>
          <cell r="CE587"/>
          <cell r="CF587"/>
          <cell r="CG587" t="b">
            <v>0</v>
          </cell>
          <cell r="CH587"/>
          <cell r="CJ587" t="b">
            <v>0</v>
          </cell>
          <cell r="CK587" t="b">
            <v>0</v>
          </cell>
          <cell r="CL587" t="b">
            <v>0</v>
          </cell>
          <cell r="CM587"/>
          <cell r="CN587">
            <v>0</v>
          </cell>
          <cell r="CO587"/>
          <cell r="CP587"/>
          <cell r="CQ587" t="b">
            <v>0</v>
          </cell>
          <cell r="CR587" t="b">
            <v>0</v>
          </cell>
          <cell r="CS587"/>
          <cell r="CT587"/>
          <cell r="CU587"/>
          <cell r="CV587"/>
          <cell r="CW587"/>
          <cell r="CX587" t="b">
            <v>0</v>
          </cell>
          <cell r="CY587" t="b">
            <v>0</v>
          </cell>
          <cell r="CZ587" t="b">
            <v>0</v>
          </cell>
          <cell r="DA587" t="b">
            <v>0</v>
          </cell>
          <cell r="DB587"/>
          <cell r="DC587"/>
          <cell r="DD587"/>
          <cell r="DE587" t="b">
            <v>0</v>
          </cell>
          <cell r="DF587" t="b">
            <v>0</v>
          </cell>
        </row>
        <row r="588">
          <cell r="A588" t="str">
            <v>4598</v>
          </cell>
          <cell r="B588" t="str">
            <v>Changes to settlement regime to address Unidentified Gas issues issues including retrospective correction(MOD 643)</v>
          </cell>
          <cell r="C588" t="str">
            <v>0.5 Change Proposal awaiting MOD approval (ROM complete)</v>
          </cell>
          <cell r="D588">
            <v>43125</v>
          </cell>
          <cell r="E588" t="str">
            <v>0. ROM In-Progress
0.5 Change Proposal awaiting MOD approval (ROM complete)</v>
          </cell>
          <cell r="F588" t="str">
            <v xml:space="preserve">The proposer summarised the change in the modification as follows…
•	Utilise the Pre-Nexus nomination and allocation process for NDM meters to improve the overall performance of energy allocation to those customers.
•	Set Unidentified Gas as a percentage </v>
          </cell>
          <cell r="G588" t="b">
            <v>0</v>
          </cell>
          <cell r="H588" t="str">
            <v>643</v>
          </cell>
          <cell r="I588">
            <v>43125</v>
          </cell>
          <cell r="K588">
            <v>43138</v>
          </cell>
          <cell r="L588" t="b">
            <v>0</v>
          </cell>
          <cell r="M588"/>
          <cell r="N588"/>
          <cell r="O588"/>
          <cell r="P588" t="str">
            <v>Lorna Lewin (Orsted)
Lorna Lewin (Orsted)
Lorna Lewin ( Orsted )</v>
          </cell>
          <cell r="Q588"/>
          <cell r="R588" t="str">
            <v xml:space="preserve">
Lorna Lewin ( Orsted )</v>
          </cell>
          <cell r="S588" t="str">
            <v>Steve Ganney</v>
          </cell>
          <cell r="T588" t="str">
            <v>CP</v>
          </cell>
          <cell r="U588" t="str">
            <v>LIVE</v>
          </cell>
          <cell r="V588" t="b">
            <v>0</v>
          </cell>
          <cell r="X588"/>
          <cell r="AD588"/>
          <cell r="AF588"/>
          <cell r="AN588"/>
          <cell r="AR588"/>
          <cell r="AS588"/>
          <cell r="AZ588"/>
          <cell r="BB588"/>
          <cell r="BC588"/>
          <cell r="BE588" t="b">
            <v>0</v>
          </cell>
          <cell r="BH588">
            <v>43138</v>
          </cell>
          <cell r="BI588">
            <v>43139</v>
          </cell>
          <cell r="BM588"/>
          <cell r="BO588" t="str">
            <v>29/03/2018 DC The ROM was presented at the Feb work group instead of being sent out.  The database has been updated with the date of the work group
25/01/2018 DC Rom submitted by Steve Ganney on behalf of  Bob Fletcher and Karen Visgarda of the Joint offi</v>
          </cell>
          <cell r="BQ588"/>
          <cell r="BS588"/>
          <cell r="BU588"/>
          <cell r="BW588"/>
          <cell r="BX588"/>
          <cell r="BZ588"/>
          <cell r="CA588" t="str">
            <v>R &amp; N</v>
          </cell>
          <cell r="CB588"/>
          <cell r="CC588" t="str">
            <v>Project Delivery</v>
          </cell>
          <cell r="CD588"/>
          <cell r="CE588"/>
          <cell r="CF588"/>
          <cell r="CG588" t="b">
            <v>0</v>
          </cell>
          <cell r="CH588"/>
          <cell r="CJ588" t="b">
            <v>0</v>
          </cell>
          <cell r="CK588" t="b">
            <v>0</v>
          </cell>
          <cell r="CL588" t="b">
            <v>0</v>
          </cell>
          <cell r="CM588"/>
          <cell r="CN588">
            <v>0</v>
          </cell>
          <cell r="CO588"/>
          <cell r="CP588"/>
          <cell r="CQ588" t="b">
            <v>0</v>
          </cell>
          <cell r="CR588" t="b">
            <v>0</v>
          </cell>
          <cell r="CS588"/>
          <cell r="CT588"/>
          <cell r="CU588"/>
          <cell r="CV588"/>
          <cell r="CW588"/>
          <cell r="CX588" t="b">
            <v>0</v>
          </cell>
          <cell r="CY588" t="b">
            <v>0</v>
          </cell>
          <cell r="CZ588" t="b">
            <v>0</v>
          </cell>
          <cell r="DA588" t="b">
            <v>0</v>
          </cell>
          <cell r="DB588"/>
          <cell r="DC588"/>
          <cell r="DD588"/>
          <cell r="DE588" t="b">
            <v>0</v>
          </cell>
          <cell r="DF588" t="b">
            <v>0</v>
          </cell>
        </row>
        <row r="589">
          <cell r="A589" t="str">
            <v>4599</v>
          </cell>
          <cell r="B589" t="str">
            <v>Changes to settlement regime to address 
Unidentified Gas issues (642A)</v>
          </cell>
          <cell r="C589" t="str">
            <v>0.5 Change Proposal awaiting MOD approval (ROM complete)</v>
          </cell>
          <cell r="D589">
            <v>43125</v>
          </cell>
          <cell r="E589" t="str">
            <v>0. ROM In-Progress
0.5 Change Proposal awaiting MOD approval (ROM complete)</v>
          </cell>
          <cell r="F589" t="str">
            <v>The proposer summarised the change in the modification as follows…
This modification seeks to introduce a fixed % unidentified gas (UIG) value across all Shippers and also to introduce a Balancing Factor to act as an equal/opposite leveller.
•	Maintain cu</v>
          </cell>
          <cell r="G589" t="b">
            <v>0</v>
          </cell>
          <cell r="H589" t="str">
            <v>642A</v>
          </cell>
          <cell r="I589">
            <v>43125</v>
          </cell>
          <cell r="K589">
            <v>43138</v>
          </cell>
          <cell r="L589" t="b">
            <v>0</v>
          </cell>
          <cell r="M589"/>
          <cell r="N589"/>
          <cell r="O589"/>
          <cell r="P589" t="str">
            <v>Kirsty Dudley (Eon)</v>
          </cell>
          <cell r="Q589"/>
          <cell r="R589"/>
          <cell r="S589" t="str">
            <v>Steve Ganney</v>
          </cell>
          <cell r="T589" t="str">
            <v>CP</v>
          </cell>
          <cell r="U589" t="str">
            <v>LIVE</v>
          </cell>
          <cell r="V589" t="b">
            <v>0</v>
          </cell>
          <cell r="X589"/>
          <cell r="AD589"/>
          <cell r="AF589"/>
          <cell r="AN589"/>
          <cell r="AR589"/>
          <cell r="AS589"/>
          <cell r="AZ589"/>
          <cell r="BB589"/>
          <cell r="BC589"/>
          <cell r="BE589" t="b">
            <v>0</v>
          </cell>
          <cell r="BH589">
            <v>43138</v>
          </cell>
          <cell r="BI589">
            <v>43139</v>
          </cell>
          <cell r="BM589"/>
          <cell r="BO589" t="str">
            <v>29/03/2018 DC The ROM was presented at the Feb work group instead of being sent out.  The database has been updated with the date of the work group
25/01/2018 DC Rom submitted by Steve Ganney on behalf of  Bob Fletcher and Karen Visgarda of the Joint offi</v>
          </cell>
          <cell r="BQ589"/>
          <cell r="BS589"/>
          <cell r="BU589"/>
          <cell r="BW589"/>
          <cell r="BX589"/>
          <cell r="BZ589"/>
          <cell r="CA589" t="str">
            <v>R &amp; N</v>
          </cell>
          <cell r="CB589"/>
          <cell r="CC589" t="str">
            <v>Project Delivery</v>
          </cell>
          <cell r="CD589"/>
          <cell r="CE589"/>
          <cell r="CF589"/>
          <cell r="CG589" t="b">
            <v>0</v>
          </cell>
          <cell r="CH589"/>
          <cell r="CJ589" t="b">
            <v>0</v>
          </cell>
          <cell r="CK589" t="b">
            <v>0</v>
          </cell>
          <cell r="CL589" t="b">
            <v>0</v>
          </cell>
          <cell r="CM589"/>
          <cell r="CN589">
            <v>0</v>
          </cell>
          <cell r="CO589"/>
          <cell r="CP589"/>
          <cell r="CQ589" t="b">
            <v>0</v>
          </cell>
          <cell r="CR589" t="b">
            <v>0</v>
          </cell>
          <cell r="CS589"/>
          <cell r="CT589"/>
          <cell r="CU589"/>
          <cell r="CV589"/>
          <cell r="CW589"/>
          <cell r="CX589" t="b">
            <v>0</v>
          </cell>
          <cell r="CY589" t="b">
            <v>0</v>
          </cell>
          <cell r="CZ589" t="b">
            <v>0</v>
          </cell>
          <cell r="DA589" t="b">
            <v>0</v>
          </cell>
          <cell r="DB589"/>
          <cell r="DC589"/>
          <cell r="DD589"/>
          <cell r="DE589" t="b">
            <v>0</v>
          </cell>
          <cell r="DF589" t="b">
            <v>0</v>
          </cell>
        </row>
        <row r="590">
          <cell r="A590" t="str">
            <v>4616</v>
          </cell>
          <cell r="B590" t="str">
            <v>Introduction of New EUCs and Improvements in the CWV
MOD 644</v>
          </cell>
          <cell r="C590" t="str">
            <v>0. ROM In-Progress</v>
          </cell>
          <cell r="D590">
            <v>43153</v>
          </cell>
          <cell r="E590" t="str">
            <v>0. ROM In-Progress</v>
          </cell>
          <cell r="F590" t="str">
            <v>Energy allocation can be improved in three distinct areas:
1. Introduction of three End User Categories for what was EUC01B/EUC02B:
i.   EUC01P/EUC02P – For prepayment heating load
ii.  EUC01I/EUC02I – For Market Sector Code of Industrial &amp; Commercial (I&amp;</v>
          </cell>
          <cell r="G590" t="b">
            <v>0</v>
          </cell>
          <cell r="H590" t="str">
            <v>MOD644</v>
          </cell>
          <cell r="I590">
            <v>43153</v>
          </cell>
          <cell r="L590" t="b">
            <v>0</v>
          </cell>
          <cell r="M590"/>
          <cell r="N590"/>
          <cell r="O590"/>
          <cell r="P590" t="str">
            <v>Steve Ganney</v>
          </cell>
          <cell r="Q590"/>
          <cell r="R590"/>
          <cell r="S590" t="str">
            <v>Steve Ganney</v>
          </cell>
          <cell r="T590" t="str">
            <v>CP</v>
          </cell>
          <cell r="U590" t="str">
            <v>LIVE</v>
          </cell>
          <cell r="V590" t="b">
            <v>0</v>
          </cell>
          <cell r="X590"/>
          <cell r="AD590"/>
          <cell r="AF590"/>
          <cell r="AN590"/>
          <cell r="AR590"/>
          <cell r="AS590"/>
          <cell r="AZ590"/>
          <cell r="BB590"/>
          <cell r="BC590"/>
          <cell r="BE590" t="b">
            <v>0</v>
          </cell>
          <cell r="BM590"/>
          <cell r="BO590" t="str">
            <v>22/02/2018 DC Steve ganney is not in, need to speak to him re the delivery date.</v>
          </cell>
          <cell r="BQ590"/>
          <cell r="BS590"/>
          <cell r="BU590"/>
          <cell r="BW590"/>
          <cell r="BX590"/>
          <cell r="BY590">
            <v>0</v>
          </cell>
          <cell r="BZ590"/>
          <cell r="CA590" t="str">
            <v>Data Office</v>
          </cell>
          <cell r="CB590"/>
          <cell r="CC590" t="str">
            <v>Project Delivery</v>
          </cell>
          <cell r="CD590"/>
          <cell r="CE590"/>
          <cell r="CF590"/>
          <cell r="CG590" t="b">
            <v>0</v>
          </cell>
          <cell r="CH590"/>
          <cell r="CJ590" t="b">
            <v>0</v>
          </cell>
          <cell r="CK590" t="b">
            <v>0</v>
          </cell>
          <cell r="CL590" t="b">
            <v>0</v>
          </cell>
          <cell r="CM590"/>
          <cell r="CN590">
            <v>0</v>
          </cell>
          <cell r="CO590"/>
          <cell r="CP590"/>
          <cell r="CQ590" t="b">
            <v>0</v>
          </cell>
          <cell r="CR590" t="b">
            <v>0</v>
          </cell>
          <cell r="CS590"/>
          <cell r="CT590"/>
          <cell r="CU590"/>
          <cell r="CV590"/>
          <cell r="CW590"/>
          <cell r="CX590" t="b">
            <v>0</v>
          </cell>
          <cell r="CY590" t="b">
            <v>0</v>
          </cell>
          <cell r="CZ590" t="b">
            <v>0</v>
          </cell>
          <cell r="DA590" t="b">
            <v>0</v>
          </cell>
          <cell r="DB590"/>
          <cell r="DC590"/>
          <cell r="DD590"/>
          <cell r="DE590" t="b">
            <v>0</v>
          </cell>
          <cell r="DF590" t="b">
            <v>0</v>
          </cell>
        </row>
        <row r="591">
          <cell r="A591" t="str">
            <v>4636</v>
          </cell>
          <cell r="B591" t="str">
            <v xml:space="preserve"> ASR – AS20180277 ENGIE Enhanced Portfolio shipper pack (VOL)</v>
          </cell>
          <cell r="C591" t="str">
            <v>2.1. Start-Up Approach In Progress</v>
          </cell>
          <cell r="D591">
            <v>43187</v>
          </cell>
          <cell r="E591" t="str">
            <v>1. Awaiting ICAF Assignment
2.1. Start-Up Approach In Progress</v>
          </cell>
          <cell r="F591" t="str">
            <v>The Shipper performance generated for all shippers. We have developed a report that provides the supplier for all topics at MPRN level. This was created for the CNG short code but is now required for the VOL short code.
BICC have provided confirmation th</v>
          </cell>
          <cell r="G591" t="b">
            <v>0</v>
          </cell>
          <cell r="H591"/>
          <cell r="I591">
            <v>43185</v>
          </cell>
          <cell r="K591">
            <v>43195</v>
          </cell>
          <cell r="L591" t="b">
            <v>0</v>
          </cell>
          <cell r="M591"/>
          <cell r="N591"/>
          <cell r="O591"/>
          <cell r="P591" t="str">
            <v>Greg Causon</v>
          </cell>
          <cell r="Q591"/>
          <cell r="R591" t="str">
            <v>Emma Smith</v>
          </cell>
          <cell r="S591" t="str">
            <v>Jo Duncan</v>
          </cell>
          <cell r="T591" t="str">
            <v>CR (ASR)</v>
          </cell>
          <cell r="U591" t="str">
            <v>LIVE</v>
          </cell>
          <cell r="V591" t="b">
            <v>0</v>
          </cell>
          <cell r="X591"/>
          <cell r="AD591"/>
          <cell r="AF591"/>
          <cell r="AN591"/>
          <cell r="AR591"/>
          <cell r="AS591"/>
          <cell r="AZ591"/>
          <cell r="BB591"/>
          <cell r="BC591"/>
          <cell r="BE591" t="b">
            <v>0</v>
          </cell>
          <cell r="BM591"/>
          <cell r="BO591" t="str">
            <v>06/04/18 AC - Greg advised, awaiting customer to approve costs. 
28/03/2018 DC Change Assigned to the Data Platform
26/03/2018 DC CR Submitted for ICAF.</v>
          </cell>
          <cell r="BQ591"/>
          <cell r="BS591"/>
          <cell r="BU591"/>
          <cell r="BW591"/>
          <cell r="BX591"/>
          <cell r="BZ591"/>
          <cell r="CA591" t="str">
            <v>Data Office</v>
          </cell>
          <cell r="CB591"/>
          <cell r="CC591" t="str">
            <v>Project Delivery</v>
          </cell>
          <cell r="CD591" t="str">
            <v>Other</v>
          </cell>
          <cell r="CE591" t="str">
            <v>Other</v>
          </cell>
          <cell r="CF591"/>
          <cell r="CG591" t="b">
            <v>0</v>
          </cell>
          <cell r="CH591"/>
          <cell r="CJ591" t="b">
            <v>0</v>
          </cell>
          <cell r="CK591" t="b">
            <v>0</v>
          </cell>
          <cell r="CL591" t="b">
            <v>0</v>
          </cell>
          <cell r="CM591"/>
          <cell r="CN591">
            <v>0</v>
          </cell>
          <cell r="CO591"/>
          <cell r="CP591"/>
          <cell r="CQ591" t="b">
            <v>0</v>
          </cell>
          <cell r="CR591" t="b">
            <v>0</v>
          </cell>
          <cell r="CS591"/>
          <cell r="CT591"/>
          <cell r="CU591"/>
          <cell r="CV591" t="str">
            <v>SPAA Change Proposal</v>
          </cell>
          <cell r="CW591" t="str">
            <v>One Market Participant</v>
          </cell>
          <cell r="CX591" t="b">
            <v>1</v>
          </cell>
          <cell r="CY591" t="b">
            <v>0</v>
          </cell>
          <cell r="CZ591" t="b">
            <v>0</v>
          </cell>
          <cell r="DA591" t="b">
            <v>0</v>
          </cell>
          <cell r="DB591" t="str">
            <v>Service Area 18: Provision of User Reports and Information</v>
          </cell>
          <cell r="DC591" t="str">
            <v>One</v>
          </cell>
          <cell r="DD591" t="str">
            <v>Low</v>
          </cell>
          <cell r="DE591" t="b">
            <v>0</v>
          </cell>
          <cell r="DF591" t="b">
            <v>0</v>
          </cell>
        </row>
        <row r="592">
          <cell r="A592" t="str">
            <v>4637</v>
          </cell>
          <cell r="B592" t="str">
            <v xml:space="preserve"> ASR – Corona Bypass AS20180273</v>
          </cell>
          <cell r="C592" t="str">
            <v>2.1. Start-Up Approach In Progress</v>
          </cell>
          <cell r="D592">
            <v>43187</v>
          </cell>
          <cell r="E592" t="str">
            <v>1. Awaiting ICAF Assignment
2.1. Start-Up Approach In Progress</v>
          </cell>
          <cell r="F592" t="str">
            <v xml:space="preserve">The customer already receives the Cora Bypass report which contains the following fields:
Shipper Short Code
Meter Point Reference
Bypass Indicator
MAM ID
Meter Serial Number
Meter Model Name
Meter Manufacturer
Meter Capacity
Meter Reading Factor
Number </v>
          </cell>
          <cell r="G592" t="b">
            <v>0</v>
          </cell>
          <cell r="H592"/>
          <cell r="I592">
            <v>43185</v>
          </cell>
          <cell r="K592">
            <v>43195</v>
          </cell>
          <cell r="L592" t="b">
            <v>0</v>
          </cell>
          <cell r="M592"/>
          <cell r="N592"/>
          <cell r="O592"/>
          <cell r="P592" t="str">
            <v>Greg Causon</v>
          </cell>
          <cell r="Q592"/>
          <cell r="R592" t="str">
            <v>Emma Smith</v>
          </cell>
          <cell r="S592" t="str">
            <v>Jo Duncan</v>
          </cell>
          <cell r="T592" t="str">
            <v>CR (ASR)</v>
          </cell>
          <cell r="U592" t="str">
            <v>LIVE</v>
          </cell>
          <cell r="V592" t="b">
            <v>0</v>
          </cell>
          <cell r="X592"/>
          <cell r="AD592"/>
          <cell r="AF592"/>
          <cell r="AN592"/>
          <cell r="AR592"/>
          <cell r="AS592"/>
          <cell r="AZ592"/>
          <cell r="BB592"/>
          <cell r="BC592"/>
          <cell r="BE592" t="b">
            <v>0</v>
          </cell>
          <cell r="BH592">
            <v>43245</v>
          </cell>
          <cell r="BM592"/>
          <cell r="BO592" t="str">
            <v>06/04/18 AC - Awaiting for customer to accept and approve cost. 
28/03/2018 DC Assigned to the Data Platform to deliver the addtions to the reports
26/03/2018 DC ASR Change submitted for ICAF</v>
          </cell>
          <cell r="BQ592"/>
          <cell r="BS592"/>
          <cell r="BU592"/>
          <cell r="BW592"/>
          <cell r="BX592"/>
          <cell r="BZ592"/>
          <cell r="CA592" t="str">
            <v>Data Office</v>
          </cell>
          <cell r="CB592"/>
          <cell r="CC592" t="str">
            <v>Project Delivery</v>
          </cell>
          <cell r="CD592" t="str">
            <v>Other</v>
          </cell>
          <cell r="CE592" t="str">
            <v>Other</v>
          </cell>
          <cell r="CF592" t="str">
            <v>0-30 days</v>
          </cell>
          <cell r="CG592" t="b">
            <v>0</v>
          </cell>
          <cell r="CH592"/>
          <cell r="CJ592" t="b">
            <v>0</v>
          </cell>
          <cell r="CK592" t="b">
            <v>0</v>
          </cell>
          <cell r="CL592" t="b">
            <v>0</v>
          </cell>
          <cell r="CM592"/>
          <cell r="CN592">
            <v>0</v>
          </cell>
          <cell r="CO592"/>
          <cell r="CP592"/>
          <cell r="CQ592" t="b">
            <v>0</v>
          </cell>
          <cell r="CR592" t="b">
            <v>0</v>
          </cell>
          <cell r="CS592"/>
          <cell r="CT592"/>
          <cell r="CU592"/>
          <cell r="CV592" t="str">
            <v>Additional or 3rd Party Service Request</v>
          </cell>
          <cell r="CW592" t="str">
            <v>One Market Participant</v>
          </cell>
          <cell r="CX592" t="b">
            <v>1</v>
          </cell>
          <cell r="CY592" t="b">
            <v>0</v>
          </cell>
          <cell r="CZ592" t="b">
            <v>0</v>
          </cell>
          <cell r="DA592" t="b">
            <v>0</v>
          </cell>
          <cell r="DB592" t="str">
            <v>Service Area 18: Provision of User Reports and Information</v>
          </cell>
          <cell r="DC592" t="str">
            <v>One</v>
          </cell>
          <cell r="DD592" t="str">
            <v>Low</v>
          </cell>
          <cell r="DE592" t="b">
            <v>0</v>
          </cell>
          <cell r="DF592" t="b">
            <v>0</v>
          </cell>
        </row>
        <row r="593">
          <cell r="A593" t="str">
            <v>4638</v>
          </cell>
          <cell r="B593" t="str">
            <v xml:space="preserve"> ASR – NGS Asset AS20180274</v>
          </cell>
          <cell r="C593" t="str">
            <v>11. Change In Delivery</v>
          </cell>
          <cell r="D593">
            <v>43187</v>
          </cell>
          <cell r="E593" t="str">
            <v>1. Awaiting ICAF Assignment
2.1. Start-Up Approach In Progress</v>
          </cell>
          <cell r="F593" t="str">
            <v xml:space="preserve"> The customer already receives the NGS Asset report which contains the following fields:
Meter Point Reference Number 
Corrector Serial Number
Conf Reference Number 
Corrector Manufacturer
Customer Short Code 
Corrector Model
Meter Point Aq 
Corrector Ma</v>
          </cell>
          <cell r="G593" t="b">
            <v>0</v>
          </cell>
          <cell r="H593"/>
          <cell r="I593">
            <v>43185</v>
          </cell>
          <cell r="K593">
            <v>43190</v>
          </cell>
          <cell r="L593" t="b">
            <v>0</v>
          </cell>
          <cell r="M593"/>
          <cell r="N593"/>
          <cell r="O593"/>
          <cell r="P593" t="str">
            <v>Greg Causon</v>
          </cell>
          <cell r="Q593"/>
          <cell r="R593" t="str">
            <v>Emma Smith</v>
          </cell>
          <cell r="S593" t="str">
            <v>Jo Duncan</v>
          </cell>
          <cell r="T593" t="str">
            <v>CR (ASR)</v>
          </cell>
          <cell r="U593" t="str">
            <v>LIVE</v>
          </cell>
          <cell r="V593" t="b">
            <v>0</v>
          </cell>
          <cell r="X593"/>
          <cell r="AD593"/>
          <cell r="AF593"/>
          <cell r="AN593"/>
          <cell r="AR593"/>
          <cell r="AS593"/>
          <cell r="AZ593"/>
          <cell r="BB593"/>
          <cell r="BC593"/>
          <cell r="BE593" t="b">
            <v>0</v>
          </cell>
          <cell r="BH593">
            <v>43245</v>
          </cell>
          <cell r="BM593"/>
          <cell r="BO593" t="str">
            <v>06/04/18 AC - Update from Greg- Customer approved and work started on this. 
28/03/2018 DC This change is assigned to the Data Platform
26/03/2018 DC ASR Change submitted today for ICAF meeting.</v>
          </cell>
          <cell r="BQ593"/>
          <cell r="BS593"/>
          <cell r="BU593"/>
          <cell r="BW593"/>
          <cell r="BX593"/>
          <cell r="BZ593"/>
          <cell r="CA593" t="str">
            <v>Data Office</v>
          </cell>
          <cell r="CB593"/>
          <cell r="CC593" t="str">
            <v>Project Delivery</v>
          </cell>
          <cell r="CD593" t="str">
            <v>Other</v>
          </cell>
          <cell r="CE593" t="str">
            <v>Other</v>
          </cell>
          <cell r="CF593" t="str">
            <v>0-30 days</v>
          </cell>
          <cell r="CG593" t="b">
            <v>0</v>
          </cell>
          <cell r="CH593"/>
          <cell r="CJ593" t="b">
            <v>0</v>
          </cell>
          <cell r="CK593" t="b">
            <v>0</v>
          </cell>
          <cell r="CL593" t="b">
            <v>0</v>
          </cell>
          <cell r="CM593"/>
          <cell r="CN593">
            <v>0</v>
          </cell>
          <cell r="CO593"/>
          <cell r="CP593"/>
          <cell r="CQ593" t="b">
            <v>0</v>
          </cell>
          <cell r="CR593" t="b">
            <v>0</v>
          </cell>
          <cell r="CS593"/>
          <cell r="CT593"/>
          <cell r="CU593"/>
          <cell r="CV593" t="str">
            <v>Additional or 3rd Party Service Request</v>
          </cell>
          <cell r="CW593" t="str">
            <v>One Market Participant</v>
          </cell>
          <cell r="CX593" t="b">
            <v>1</v>
          </cell>
          <cell r="CY593" t="b">
            <v>0</v>
          </cell>
          <cell r="CZ593" t="b">
            <v>0</v>
          </cell>
          <cell r="DA593" t="b">
            <v>0</v>
          </cell>
          <cell r="DB593" t="str">
            <v>Service Area 18: Provision of User Reports and Information</v>
          </cell>
          <cell r="DC593" t="str">
            <v>One</v>
          </cell>
          <cell r="DD593" t="str">
            <v>Low</v>
          </cell>
          <cell r="DE593" t="b">
            <v>0</v>
          </cell>
          <cell r="DF593" t="b">
            <v>0</v>
          </cell>
        </row>
        <row r="594">
          <cell r="A594" t="str">
            <v>4640</v>
          </cell>
          <cell r="B594" t="str">
            <v>BW Impacts as a Result of Required RGMA Changes</v>
          </cell>
          <cell r="C594" t="str">
            <v>99. Change Cancelled</v>
          </cell>
          <cell r="D594">
            <v>43187</v>
          </cell>
          <cell r="E594" t="str">
            <v>1. Awaiting ICAF Assignment
99. Change Cancelled</v>
          </cell>
          <cell r="F594" t="str">
            <v>A system defect (655) has been found with the opening read process in ‘UK Link’ impacting circa 1k transfers since Nexus Go Live on 01st June 2017. This situation represents an increasing reputational risk. 
The failure is principally related to receivin</v>
          </cell>
          <cell r="G594" t="b">
            <v>0</v>
          </cell>
          <cell r="H594"/>
          <cell r="I594">
            <v>43186</v>
          </cell>
          <cell r="K594">
            <v>43253</v>
          </cell>
          <cell r="L594" t="b">
            <v>0</v>
          </cell>
          <cell r="M594"/>
          <cell r="N594"/>
          <cell r="O594"/>
          <cell r="P594" t="str">
            <v>Matt Rider</v>
          </cell>
          <cell r="Q594"/>
          <cell r="R594" t="str">
            <v>Lee Chambers</v>
          </cell>
          <cell r="S594"/>
          <cell r="T594" t="str">
            <v>CR (Internal)</v>
          </cell>
          <cell r="U594" t="str">
            <v>CLOSED</v>
          </cell>
          <cell r="V594" t="b">
            <v>0</v>
          </cell>
          <cell r="W594">
            <v>43187</v>
          </cell>
          <cell r="X594"/>
          <cell r="AD594"/>
          <cell r="AF594"/>
          <cell r="AN594"/>
          <cell r="AR594"/>
          <cell r="AS594"/>
          <cell r="AZ594"/>
          <cell r="BB594"/>
          <cell r="BC594"/>
          <cell r="BE594" t="b">
            <v>0</v>
          </cell>
          <cell r="BM594"/>
          <cell r="BO594" t="str">
            <v>28/03/2018 DC This change is closed as it is a requirement for 4612.  The original CR is to be amended and this one can be closed.
27/03/2018 DC This CR relates to 4612 RGMA.</v>
          </cell>
          <cell r="BQ594"/>
          <cell r="BS594"/>
          <cell r="BU594"/>
          <cell r="BW594"/>
          <cell r="BX594"/>
          <cell r="BZ594"/>
          <cell r="CA594" t="str">
            <v>ICAF</v>
          </cell>
          <cell r="CB594"/>
          <cell r="CC594"/>
          <cell r="CD594" t="str">
            <v>BW</v>
          </cell>
          <cell r="CE594" t="str">
            <v>Other</v>
          </cell>
          <cell r="CF594" t="str">
            <v>0-30 days</v>
          </cell>
          <cell r="CG594" t="b">
            <v>0</v>
          </cell>
          <cell r="CH594"/>
          <cell r="CJ594" t="b">
            <v>0</v>
          </cell>
          <cell r="CK594" t="b">
            <v>0</v>
          </cell>
          <cell r="CL594" t="b">
            <v>0</v>
          </cell>
          <cell r="CM594"/>
          <cell r="CN594">
            <v>0</v>
          </cell>
          <cell r="CO594"/>
          <cell r="CP594"/>
          <cell r="CQ594" t="b">
            <v>0</v>
          </cell>
          <cell r="CR594" t="b">
            <v>0</v>
          </cell>
          <cell r="CS594"/>
          <cell r="CT594"/>
          <cell r="CU594"/>
          <cell r="CV594" t="str">
            <v>Xoserve Internal CR (business improvement initiative)</v>
          </cell>
          <cell r="CW594" t="str">
            <v>All UK Gas Market Participants</v>
          </cell>
          <cell r="CX594" t="b">
            <v>1</v>
          </cell>
          <cell r="CY594" t="b">
            <v>0</v>
          </cell>
          <cell r="CZ594" t="b">
            <v>0</v>
          </cell>
          <cell r="DA594" t="b">
            <v>0</v>
          </cell>
          <cell r="DB594" t="str">
            <v>Service Area 23: Internal</v>
          </cell>
          <cell r="DC594" t="str">
            <v>None (Xoserve internal initiative)</v>
          </cell>
          <cell r="DD594" t="str">
            <v>High</v>
          </cell>
          <cell r="DE594" t="b">
            <v>0</v>
          </cell>
          <cell r="DF594" t="b">
            <v>0</v>
          </cell>
        </row>
        <row r="595">
          <cell r="A595" t="str">
            <v>4630</v>
          </cell>
          <cell r="B595" t="str">
            <v>Introduction of a Project Portfolio Management (PPM) Solution</v>
          </cell>
          <cell r="C595" t="str">
            <v>2.1. Start-Up Approach In Progress</v>
          </cell>
          <cell r="D595">
            <v>43180</v>
          </cell>
          <cell r="E595" t="str">
            <v>1. Awaiting ICAF Assignment
2.1. Start-Up Approach In Progress</v>
          </cell>
          <cell r="F595"/>
          <cell r="G595" t="b">
            <v>0</v>
          </cell>
          <cell r="H595"/>
          <cell r="I595">
            <v>43175</v>
          </cell>
          <cell r="K595">
            <v>43281</v>
          </cell>
          <cell r="L595" t="b">
            <v>0</v>
          </cell>
          <cell r="M595"/>
          <cell r="N595"/>
          <cell r="O595"/>
          <cell r="P595" t="str">
            <v>Alex Stuart</v>
          </cell>
          <cell r="Q595"/>
          <cell r="R595" t="str">
            <v>Lee Foster/Steve Adock</v>
          </cell>
          <cell r="S595" t="str">
            <v>Alex Stuart</v>
          </cell>
          <cell r="T595" t="str">
            <v>CR (Internal)</v>
          </cell>
          <cell r="U595" t="str">
            <v>LIVE</v>
          </cell>
          <cell r="V595" t="b">
            <v>0</v>
          </cell>
          <cell r="X595"/>
          <cell r="AD595"/>
          <cell r="AF595"/>
          <cell r="AN595"/>
          <cell r="AR595"/>
          <cell r="AS595"/>
          <cell r="AZ595"/>
          <cell r="BB595"/>
          <cell r="BC595"/>
          <cell r="BE595" t="b">
            <v>0</v>
          </cell>
          <cell r="BM595"/>
          <cell r="BO595" t="str">
            <v>21/03/2018 DC This change was assigned to Alex Stuart, there was some dicusssion around the meaning of "Capture", many of those in attendance were unaware of what this is.  It was agreed that we would refer the the change as in "requirement gathering stag</v>
          </cell>
          <cell r="BQ595"/>
          <cell r="BS595"/>
          <cell r="BU595"/>
          <cell r="BW595"/>
          <cell r="BX595"/>
          <cell r="BZ595"/>
          <cell r="CA595" t="str">
            <v>Other</v>
          </cell>
          <cell r="CB595"/>
          <cell r="CC595" t="str">
            <v>Project Delivery</v>
          </cell>
          <cell r="CD595" t="str">
            <v>Other</v>
          </cell>
          <cell r="CE595" t="str">
            <v>Other</v>
          </cell>
          <cell r="CF595" t="str">
            <v>60-100 days</v>
          </cell>
          <cell r="CG595" t="b">
            <v>0</v>
          </cell>
          <cell r="CH595"/>
          <cell r="CJ595" t="b">
            <v>0</v>
          </cell>
          <cell r="CK595" t="b">
            <v>0</v>
          </cell>
          <cell r="CL595" t="b">
            <v>0</v>
          </cell>
          <cell r="CM595"/>
          <cell r="CN595">
            <v>0</v>
          </cell>
          <cell r="CO595"/>
          <cell r="CP595"/>
          <cell r="CQ595" t="b">
            <v>0</v>
          </cell>
          <cell r="CR595" t="b">
            <v>0</v>
          </cell>
          <cell r="CS595"/>
          <cell r="CT595"/>
          <cell r="CU595"/>
          <cell r="CV595" t="str">
            <v>Xoserve Internal CR (business improvement initiative)</v>
          </cell>
          <cell r="CW595" t="str">
            <v>Xoserve Only</v>
          </cell>
          <cell r="CX595" t="b">
            <v>0</v>
          </cell>
          <cell r="CY595" t="b">
            <v>0</v>
          </cell>
          <cell r="CZ595" t="b">
            <v>0</v>
          </cell>
          <cell r="DA595" t="b">
            <v>1</v>
          </cell>
          <cell r="DB595" t="str">
            <v>Service Area 23: Internal</v>
          </cell>
          <cell r="DC595"/>
          <cell r="DD595" t="str">
            <v>Medium</v>
          </cell>
          <cell r="DE595" t="b">
            <v>0</v>
          </cell>
          <cell r="DF595" t="b">
            <v>0</v>
          </cell>
        </row>
        <row r="596">
          <cell r="A596" t="str">
            <v>4631</v>
          </cell>
          <cell r="B596" t="str">
            <v>UNC Modification 0636C - Updating the parameters for the NTS Optional Commodity Charge</v>
          </cell>
          <cell r="C596" t="str">
            <v>0.5 Change Proposal awaiting MOD approval (ROM complete)</v>
          </cell>
          <cell r="D596">
            <v>43194</v>
          </cell>
          <cell r="E596" t="str">
            <v>0. ROM In-Progress
0.5 Change Proposal awaiting MOD approval (ROM complete)</v>
          </cell>
          <cell r="F596" t="str">
            <v>1.	0636C alternate proposal: 
It is proposed the GB-EU Interconnector Points (Moffat (exit) and Bacton* (entry and exit) are exempt (until EU TAR regulation and compliance applies) from any of the 0636 proposed parameter updates and will continue to use t</v>
          </cell>
          <cell r="G596" t="b">
            <v>0</v>
          </cell>
          <cell r="H596"/>
          <cell r="I596">
            <v>43175</v>
          </cell>
          <cell r="K596">
            <v>43189</v>
          </cell>
          <cell r="L596" t="b">
            <v>0</v>
          </cell>
          <cell r="M596"/>
          <cell r="N596"/>
          <cell r="O596"/>
          <cell r="P596" t="str">
            <v>Steve Pownall</v>
          </cell>
          <cell r="Q596"/>
          <cell r="R596" t="str">
            <v>Mike Ronan</v>
          </cell>
          <cell r="S596" t="str">
            <v>Murray Thomson</v>
          </cell>
          <cell r="T596" t="str">
            <v>CP</v>
          </cell>
          <cell r="U596" t="str">
            <v>LIVE</v>
          </cell>
          <cell r="V596" t="b">
            <v>0</v>
          </cell>
          <cell r="X596"/>
          <cell r="AD596"/>
          <cell r="AF596"/>
          <cell r="AN596"/>
          <cell r="AR596"/>
          <cell r="AS596"/>
          <cell r="AZ596"/>
          <cell r="BB596"/>
          <cell r="BC596"/>
          <cell r="BE596" t="b">
            <v>0</v>
          </cell>
          <cell r="BH596">
            <v>43195</v>
          </cell>
          <cell r="BI596">
            <v>43195</v>
          </cell>
          <cell r="BM596"/>
          <cell r="BO596" t="str">
            <v>04/04/18 DC The Rom response was sent out today.
04/04/2018 DC Murray has confimed that Paul orsler has spoken to the customer to advise them this ROM would be late, theya re happy with the approach of delivery of the ROM tomorrow.
16/03/2018 DC ROM submi</v>
          </cell>
          <cell r="BQ596"/>
          <cell r="BS596"/>
          <cell r="BU596"/>
          <cell r="BW596"/>
          <cell r="BX596"/>
          <cell r="BZ596"/>
          <cell r="CA596" t="str">
            <v>Data Office</v>
          </cell>
          <cell r="CB596"/>
          <cell r="CC596" t="str">
            <v>Project Delivery</v>
          </cell>
          <cell r="CD596"/>
          <cell r="CE596"/>
          <cell r="CF596"/>
          <cell r="CG596" t="b">
            <v>0</v>
          </cell>
          <cell r="CH596"/>
          <cell r="CJ596" t="b">
            <v>0</v>
          </cell>
          <cell r="CK596" t="b">
            <v>0</v>
          </cell>
          <cell r="CL596" t="b">
            <v>0</v>
          </cell>
          <cell r="CM596"/>
          <cell r="CN596">
            <v>0</v>
          </cell>
          <cell r="CO596"/>
          <cell r="CP596"/>
          <cell r="CQ596" t="b">
            <v>0</v>
          </cell>
          <cell r="CR596" t="b">
            <v>0</v>
          </cell>
          <cell r="CS596"/>
          <cell r="CT596"/>
          <cell r="CU596"/>
          <cell r="CV596"/>
          <cell r="CW596"/>
          <cell r="CX596" t="b">
            <v>0</v>
          </cell>
          <cell r="CY596" t="b">
            <v>0</v>
          </cell>
          <cell r="CZ596" t="b">
            <v>0</v>
          </cell>
          <cell r="DA596" t="b">
            <v>0</v>
          </cell>
          <cell r="DB596"/>
          <cell r="DC596"/>
          <cell r="DD596"/>
          <cell r="DE596" t="b">
            <v>0</v>
          </cell>
          <cell r="DF596" t="b">
            <v>0</v>
          </cell>
        </row>
        <row r="597">
          <cell r="A597" t="str">
            <v>3283</v>
          </cell>
          <cell r="B597" t="str">
            <v>Recording of DN Siteworks’ / New Network Connection Reference in Central systems
(ON HOLD PENDING NEW CO)</v>
          </cell>
          <cell r="C597" t="str">
            <v>11. Change In Delivery</v>
          </cell>
          <cell r="D597">
            <v>43111</v>
          </cell>
          <cell r="E597" t="str">
            <v>CO-RCVD 16/12/2013
EQ-PROD 31/12/2013
EQ-SENT 31/01/2014
BE-RCVD 01/04/2014
BE-PROD 01/04/2014
BE-CLSD 11/09/2014
CO-RCVD 27/10/2017
Moved from BE-CLS to 11. Change in Delivery  after discussion with AS 13/11/2017
7.BER/Business Case in Progress - 14/11</v>
          </cell>
          <cell r="F597" t="str">
            <v>DNs require Xoserve to be able to receive network connections’ reference numbers and also to be able to store these reference numbers in central systems. The DN reference number may relate to a new network connection or a capacity increase request.</v>
          </cell>
          <cell r="G597" t="b">
            <v>0</v>
          </cell>
          <cell r="H597"/>
          <cell r="I597">
            <v>41624</v>
          </cell>
          <cell r="J597">
            <v>41639</v>
          </cell>
          <cell r="K597">
            <v>43280</v>
          </cell>
          <cell r="L597" t="b">
            <v>1</v>
          </cell>
          <cell r="M597" t="str">
            <v>ADN</v>
          </cell>
          <cell r="N597"/>
          <cell r="O597" t="str">
            <v>Joel Martin</v>
          </cell>
          <cell r="P597" t="str">
            <v>Joel Martin</v>
          </cell>
          <cell r="Q597" t="str">
            <v>ICAF Meeting 18/12/13</v>
          </cell>
          <cell r="R597"/>
          <cell r="S597" t="str">
            <v>Christina Francis</v>
          </cell>
          <cell r="T597" t="str">
            <v>CP</v>
          </cell>
          <cell r="U597" t="str">
            <v>LIVE</v>
          </cell>
          <cell r="V597" t="b">
            <v>1</v>
          </cell>
          <cell r="W597">
            <v>41893</v>
          </cell>
          <cell r="X597"/>
          <cell r="Y597">
            <v>41639</v>
          </cell>
          <cell r="Z597">
            <v>41670</v>
          </cell>
          <cell r="AB597">
            <v>41670</v>
          </cell>
          <cell r="AD597"/>
          <cell r="AF597" t="str">
            <v>SENT</v>
          </cell>
          <cell r="AG597">
            <v>41670</v>
          </cell>
          <cell r="AH597">
            <v>41730</v>
          </cell>
          <cell r="AI597">
            <v>41743</v>
          </cell>
          <cell r="AJ597">
            <v>41743</v>
          </cell>
          <cell r="AN597"/>
          <cell r="AR597"/>
          <cell r="AS597" t="str">
            <v>CLSD</v>
          </cell>
          <cell r="AT597">
            <v>41893</v>
          </cell>
          <cell r="AZ597"/>
          <cell r="BB597"/>
          <cell r="BC597"/>
          <cell r="BE597" t="b">
            <v>0</v>
          </cell>
          <cell r="BF597">
            <v>3</v>
          </cell>
          <cell r="BG597">
            <v>41670</v>
          </cell>
          <cell r="BH597">
            <v>43280</v>
          </cell>
          <cell r="BM597"/>
          <cell r="BO597" t="str">
            <v xml:space="preserve">11/01/2018 Julie B - BER approved at Jan 2018 ChMC.
14/11/2017 - IB - Overall status moved to '7-BER/Business Case in progress' as this change is being bundled togother with other changes to form Release 2. As confirmed by Christina Francis.
27/10/17-CM </v>
          </cell>
          <cell r="BQ597"/>
          <cell r="BS597"/>
          <cell r="BU597"/>
          <cell r="BW597"/>
          <cell r="BX597"/>
          <cell r="BY597">
            <v>2</v>
          </cell>
          <cell r="BZ597" t="str">
            <v>n/a</v>
          </cell>
          <cell r="CA597" t="str">
            <v>R &amp; N</v>
          </cell>
          <cell r="CB597"/>
          <cell r="CC597" t="str">
            <v>Project Delivery</v>
          </cell>
          <cell r="CD597" t="str">
            <v>ISU</v>
          </cell>
          <cell r="CE597" t="str">
            <v>SPA</v>
          </cell>
          <cell r="CF597" t="str">
            <v>31-100days</v>
          </cell>
          <cell r="CG597" t="b">
            <v>0</v>
          </cell>
          <cell r="CH597"/>
          <cell r="CJ597" t="b">
            <v>0</v>
          </cell>
          <cell r="CK597" t="b">
            <v>0</v>
          </cell>
          <cell r="CL597" t="b">
            <v>0</v>
          </cell>
          <cell r="CM597"/>
          <cell r="CO597"/>
          <cell r="CP597"/>
          <cell r="CQ597" t="b">
            <v>0</v>
          </cell>
          <cell r="CR597" t="b">
            <v>0</v>
          </cell>
          <cell r="CS597" t="str">
            <v>Customer</v>
          </cell>
          <cell r="CT597"/>
          <cell r="CU597"/>
          <cell r="CV597"/>
          <cell r="CW597"/>
          <cell r="CX597" t="b">
            <v>0</v>
          </cell>
          <cell r="CY597" t="b">
            <v>0</v>
          </cell>
          <cell r="CZ597" t="b">
            <v>0</v>
          </cell>
          <cell r="DA597" t="b">
            <v>0</v>
          </cell>
          <cell r="DB597"/>
          <cell r="DC597"/>
          <cell r="DD597"/>
          <cell r="DE597" t="b">
            <v>0</v>
          </cell>
          <cell r="DF597" t="b">
            <v>0</v>
          </cell>
          <cell r="DG597">
            <v>43019</v>
          </cell>
          <cell r="DH597">
            <v>43019</v>
          </cell>
          <cell r="DJ597">
            <v>43110</v>
          </cell>
        </row>
        <row r="598">
          <cell r="A598" t="str">
            <v>3386</v>
          </cell>
          <cell r="B598" t="str">
            <v>Create new “role” for CMS to cover all activities undertaken within a Distribution Network
(ON HOLD PENDING NEW CO)</v>
          </cell>
          <cell r="C598" t="str">
            <v>11. Change In Delivery</v>
          </cell>
          <cell r="D598">
            <v>43111</v>
          </cell>
          <cell r="E598" t="str">
            <v>CO-RCVD 08/05/2014
EQ-PNDG 22/05/2014
EQ-CLSD 11/09/2014
CO-RCVD 27/10/2017
Moved from CO-RCVD to 11. Change in Delivery 08/11/20117
7.BER/Business Case in Progress - 14/11/2017
10. BER/Business Case Awaiting ChMC Approval
11. Change in Delivery</v>
          </cell>
          <cell r="F598" t="str">
            <v>Current functionality in CMS is split into roles based on assumptions made about what activities would be undertaken by which entities, however, the Network role does not include all activities that are carried out within the DNs. This means that some ind</v>
          </cell>
          <cell r="G598" t="b">
            <v>0</v>
          </cell>
          <cell r="H598"/>
          <cell r="I598">
            <v>41767</v>
          </cell>
          <cell r="J598">
            <v>41781</v>
          </cell>
          <cell r="K598">
            <v>43280</v>
          </cell>
          <cell r="L598" t="b">
            <v>1</v>
          </cell>
          <cell r="M598" t="str">
            <v>ADN</v>
          </cell>
          <cell r="N598"/>
          <cell r="O598" t="str">
            <v>Joanna Ferguson</v>
          </cell>
          <cell r="P598" t="str">
            <v>Jo Ferguson</v>
          </cell>
          <cell r="Q598" t="str">
            <v>ICAF 14/05/14</v>
          </cell>
          <cell r="R598"/>
          <cell r="S598" t="str">
            <v>Christina Francis</v>
          </cell>
          <cell r="T598" t="str">
            <v>CP</v>
          </cell>
          <cell r="U598" t="str">
            <v>LIVE</v>
          </cell>
          <cell r="V598" t="b">
            <v>1</v>
          </cell>
          <cell r="W598">
            <v>41893</v>
          </cell>
          <cell r="X598"/>
          <cell r="Y598">
            <v>41781</v>
          </cell>
          <cell r="AD598"/>
          <cell r="AF598" t="str">
            <v>CLSD</v>
          </cell>
          <cell r="AG598">
            <v>41893</v>
          </cell>
          <cell r="AN598"/>
          <cell r="AR598"/>
          <cell r="AS598"/>
          <cell r="AZ598"/>
          <cell r="BB598"/>
          <cell r="BC598"/>
          <cell r="BE598" t="b">
            <v>0</v>
          </cell>
          <cell r="BF598">
            <v>3</v>
          </cell>
          <cell r="BH598">
            <v>43280</v>
          </cell>
          <cell r="BM598"/>
          <cell r="BO598" t="str">
            <v>11/01/2018 Julie B - BER approved at Jan 2018 ChMC.
14/11/2017 - IB - Overall status moved to '7-BER/Business Case in progress' as this change is being bundled togother with other changes to form Release 2. As confirmed by Christina Francis.
27/10/17 : C</v>
          </cell>
          <cell r="BQ598"/>
          <cell r="BS598"/>
          <cell r="BU598"/>
          <cell r="BW598"/>
          <cell r="BX598"/>
          <cell r="BY598">
            <v>2</v>
          </cell>
          <cell r="BZ598" t="str">
            <v>n/a</v>
          </cell>
          <cell r="CA598" t="str">
            <v>R &amp; N</v>
          </cell>
          <cell r="CB598"/>
          <cell r="CC598" t="str">
            <v>Project Delivery</v>
          </cell>
          <cell r="CD598" t="str">
            <v>CMS</v>
          </cell>
          <cell r="CE598" t="str">
            <v>Other</v>
          </cell>
          <cell r="CF598" t="str">
            <v>31-100days</v>
          </cell>
          <cell r="CG598" t="b">
            <v>0</v>
          </cell>
          <cell r="CH598"/>
          <cell r="CJ598" t="b">
            <v>0</v>
          </cell>
          <cell r="CK598" t="b">
            <v>0</v>
          </cell>
          <cell r="CL598" t="b">
            <v>0</v>
          </cell>
          <cell r="CM598"/>
          <cell r="CO598"/>
          <cell r="CP598"/>
          <cell r="CQ598" t="b">
            <v>0</v>
          </cell>
          <cell r="CR598" t="b">
            <v>0</v>
          </cell>
          <cell r="CS598" t="str">
            <v>Customer</v>
          </cell>
          <cell r="CT598"/>
          <cell r="CU598"/>
          <cell r="CV598"/>
          <cell r="CW598"/>
          <cell r="CX598" t="b">
            <v>0</v>
          </cell>
          <cell r="CY598" t="b">
            <v>0</v>
          </cell>
          <cell r="CZ598" t="b">
            <v>0</v>
          </cell>
          <cell r="DA598" t="b">
            <v>0</v>
          </cell>
          <cell r="DB598"/>
          <cell r="DC598"/>
          <cell r="DD598"/>
          <cell r="DE598" t="b">
            <v>0</v>
          </cell>
          <cell r="DF598" t="b">
            <v>0</v>
          </cell>
          <cell r="DG598">
            <v>43019</v>
          </cell>
          <cell r="DH598">
            <v>43019</v>
          </cell>
          <cell r="DJ598">
            <v>43110</v>
          </cell>
        </row>
        <row r="599">
          <cell r="A599" t="str">
            <v>2949</v>
          </cell>
          <cell r="B599" t="str">
            <v>UNC Mod 458 Seasonal LDZ Capacity Rights</v>
          </cell>
          <cell r="C599" t="str">
            <v>100. Change Completed</v>
          </cell>
          <cell r="D599">
            <v>42921</v>
          </cell>
          <cell r="E599" t="str">
            <v>CO-RCVD 12/06/2014
EQ-PROD 25/06/2014
EQ-SENT 31/07/2014
BE-RCVD 12/08/2014
BE-PROD 12/08/2014
BE-SENT 10/12/2014
BE-SENT 12/12/2014
CA-RCVD 17/12/2014
SN-PROD 17/12/2014
SN-SENT 05/01/2015
PD-PROD 05/01/2015
PD-IMPD 05/07/2017
PD-IMPD changed to  12. CC</v>
          </cell>
          <cell r="F599" t="str">
            <v>Currently, a Distribution Network (DN) can only offer Local Distribution Zone (LDZ) Capacity on a firm supply basis for the full 12 months of the gas year.  Therefore, should a new User require a new connection, or an existing User require additional capa</v>
          </cell>
          <cell r="G599" t="b">
            <v>1</v>
          </cell>
          <cell r="H599" t="str">
            <v>EVS2949</v>
          </cell>
          <cell r="I599">
            <v>41802</v>
          </cell>
          <cell r="J599">
            <v>41815</v>
          </cell>
          <cell r="K599">
            <v>41943</v>
          </cell>
          <cell r="L599" t="b">
            <v>1</v>
          </cell>
          <cell r="M599" t="str">
            <v>ADN</v>
          </cell>
          <cell r="N599"/>
          <cell r="O599" t="str">
            <v>Colin Thomson</v>
          </cell>
          <cell r="P599" t="str">
            <v>Colin Thomson</v>
          </cell>
          <cell r="Q599" t="str">
            <v>ICAF 18/06/14</v>
          </cell>
          <cell r="R599" t="str">
            <v>Dean Johnson</v>
          </cell>
          <cell r="S599" t="str">
            <v>Lorraine Cave</v>
          </cell>
          <cell r="T599" t="str">
            <v>CP</v>
          </cell>
          <cell r="U599" t="str">
            <v>COMPLETE</v>
          </cell>
          <cell r="V599" t="b">
            <v>1</v>
          </cell>
          <cell r="X599"/>
          <cell r="Y599">
            <v>41815</v>
          </cell>
          <cell r="Z599">
            <v>41851</v>
          </cell>
          <cell r="AB599">
            <v>41851</v>
          </cell>
          <cell r="AC599">
            <v>0</v>
          </cell>
          <cell r="AD599" t="str">
            <v>12 weeks</v>
          </cell>
          <cell r="AE599">
            <v>42308</v>
          </cell>
          <cell r="AF599" t="str">
            <v>SENT</v>
          </cell>
          <cell r="AG599">
            <v>41851</v>
          </cell>
          <cell r="AH599">
            <v>41863</v>
          </cell>
          <cell r="AI599">
            <v>41877</v>
          </cell>
          <cell r="AJ599">
            <v>41877</v>
          </cell>
          <cell r="AK599">
            <v>41985</v>
          </cell>
          <cell r="AM599">
            <v>41985</v>
          </cell>
          <cell r="AN599" t="str">
            <v>Pre Sanction Meeting 09/12/14</v>
          </cell>
          <cell r="AO599">
            <v>42075</v>
          </cell>
          <cell r="AP599">
            <v>58987</v>
          </cell>
          <cell r="AR599"/>
          <cell r="AS599" t="str">
            <v>SENT</v>
          </cell>
          <cell r="AT599">
            <v>41983</v>
          </cell>
          <cell r="AU599">
            <v>41990</v>
          </cell>
          <cell r="AV599">
            <v>42009</v>
          </cell>
          <cell r="AW599">
            <v>42009</v>
          </cell>
          <cell r="AX599">
            <v>42009</v>
          </cell>
          <cell r="AZ599"/>
          <cell r="BA599">
            <v>42009</v>
          </cell>
          <cell r="BB599" t="str">
            <v>unknown</v>
          </cell>
          <cell r="BC599" t="str">
            <v>SENT</v>
          </cell>
          <cell r="BD599">
            <v>42009</v>
          </cell>
          <cell r="BE599" t="b">
            <v>1</v>
          </cell>
          <cell r="BF599">
            <v>3</v>
          </cell>
          <cell r="BH599">
            <v>42887</v>
          </cell>
          <cell r="BI599">
            <v>42887</v>
          </cell>
          <cell r="BJ599">
            <v>42947</v>
          </cell>
          <cell r="BM599"/>
          <cell r="BO599" t="str">
            <v>09/03/18: AH - Approved CNN and ECF received filed away to config library. Project Status Complete.
27/09/17 DC Sent an email to MP request a new CCN to be raised so I can take it to thr ChMC for approval.
18/08/17 DC Email to MP requesting CCN to be rais</v>
          </cell>
          <cell r="BQ599"/>
          <cell r="BS599"/>
          <cell r="BU599"/>
          <cell r="BW599"/>
          <cell r="BX599" t="str">
            <v>Low</v>
          </cell>
          <cell r="BZ599"/>
          <cell r="CA599" t="str">
            <v>T &amp; SS</v>
          </cell>
          <cell r="CB599"/>
          <cell r="CC599" t="str">
            <v>Project Delivery</v>
          </cell>
          <cell r="CD599" t="str">
            <v>ISU</v>
          </cell>
          <cell r="CE599" t="str">
            <v>Invoicing</v>
          </cell>
          <cell r="CF599" t="str">
            <v>31-100days</v>
          </cell>
          <cell r="CG599" t="b">
            <v>0</v>
          </cell>
          <cell r="CH599"/>
          <cell r="CJ599" t="b">
            <v>0</v>
          </cell>
          <cell r="CK599" t="b">
            <v>0</v>
          </cell>
          <cell r="CL599" t="b">
            <v>0</v>
          </cell>
          <cell r="CM599"/>
          <cell r="CO599"/>
          <cell r="CP599"/>
          <cell r="CQ599" t="b">
            <v>0</v>
          </cell>
          <cell r="CR599" t="b">
            <v>0</v>
          </cell>
          <cell r="CS599"/>
          <cell r="CT599"/>
          <cell r="CU599"/>
          <cell r="CV599"/>
          <cell r="CW599"/>
          <cell r="CX599" t="b">
            <v>0</v>
          </cell>
          <cell r="CY599" t="b">
            <v>0</v>
          </cell>
          <cell r="CZ599" t="b">
            <v>0</v>
          </cell>
          <cell r="DA599" t="b">
            <v>0</v>
          </cell>
          <cell r="DB599"/>
          <cell r="DC599"/>
          <cell r="DD599"/>
          <cell r="DE599" t="b">
            <v>0</v>
          </cell>
          <cell r="DF599" t="b">
            <v>0</v>
          </cell>
        </row>
        <row r="600">
          <cell r="A600" t="str">
            <v>3457</v>
          </cell>
          <cell r="B600" t="str">
            <v>Solution to meet the obligations of UNC MOD 425V &amp; UNC MOD455</v>
          </cell>
          <cell r="C600" t="str">
            <v>12. CCR/Closedown document in progress</v>
          </cell>
          <cell r="D600">
            <v>42083</v>
          </cell>
          <cell r="E600" t="str">
            <v>CO-RCVD 28/08/2014
EQ-PROD 10/09/2014
BE-SENT 26/01/2015
CA-RCVD 05/02/2015
SN-PROD 05/02/2015
SN-SENT 20/03/2015
PD-PROD 20/03/2015
PD-IMPD 20/03/2017
PD-IMPD changed to  12. CCR/Internal Closedown Document in progress 08/11/17</v>
          </cell>
          <cell r="F600" t="str">
            <v>This is a new CO for a combined CMS release incorporating: 
	COR3386 Create new “role” for CMS to cover all activities undertaken within a Distribution Network
	COR3336 UNC MOD 425 – Re-establishment of supply meter point – shipperless sites
	COR3287 M</v>
          </cell>
          <cell r="G600" t="b">
            <v>0</v>
          </cell>
          <cell r="H600"/>
          <cell r="I600">
            <v>41879</v>
          </cell>
          <cell r="J600">
            <v>41892</v>
          </cell>
          <cell r="K600">
            <v>36558</v>
          </cell>
          <cell r="L600" t="b">
            <v>1</v>
          </cell>
          <cell r="M600" t="str">
            <v>ADN</v>
          </cell>
          <cell r="N600"/>
          <cell r="O600" t="str">
            <v>Joanna Ferguson</v>
          </cell>
          <cell r="P600" t="str">
            <v>Joanna Ferguson</v>
          </cell>
          <cell r="Q600" t="str">
            <v>ICAF 03/09/14</v>
          </cell>
          <cell r="R600" t="str">
            <v>Dave Ackers</v>
          </cell>
          <cell r="S600" t="str">
            <v>Jon Follows</v>
          </cell>
          <cell r="T600" t="str">
            <v>CP</v>
          </cell>
          <cell r="U600" t="str">
            <v>LIVE</v>
          </cell>
          <cell r="V600" t="b">
            <v>1</v>
          </cell>
          <cell r="X600" t="str">
            <v>Dan Maguire</v>
          </cell>
          <cell r="Y600">
            <v>41892</v>
          </cell>
          <cell r="AD600"/>
          <cell r="AF600" t="str">
            <v>PROD</v>
          </cell>
          <cell r="AG600">
            <v>41892</v>
          </cell>
          <cell r="AL600">
            <v>42031</v>
          </cell>
          <cell r="AM600">
            <v>42030</v>
          </cell>
          <cell r="AN600" t="str">
            <v>Pre Sanction Review Meeting 20/01/15</v>
          </cell>
          <cell r="AO600">
            <v>42061</v>
          </cell>
          <cell r="AP600">
            <v>94571</v>
          </cell>
          <cell r="AR600"/>
          <cell r="AS600" t="str">
            <v>SENT</v>
          </cell>
          <cell r="AT600">
            <v>42030</v>
          </cell>
          <cell r="AU600">
            <v>42040</v>
          </cell>
          <cell r="AV600">
            <v>42053</v>
          </cell>
          <cell r="AW600">
            <v>42053</v>
          </cell>
          <cell r="AX600">
            <v>42083</v>
          </cell>
          <cell r="AZ600"/>
          <cell r="BA600">
            <v>42083</v>
          </cell>
          <cell r="BB600"/>
          <cell r="BC600" t="str">
            <v>SENT</v>
          </cell>
          <cell r="BD600">
            <v>42083</v>
          </cell>
          <cell r="BE600" t="b">
            <v>0</v>
          </cell>
          <cell r="BF600">
            <v>3</v>
          </cell>
          <cell r="BH600">
            <v>42194</v>
          </cell>
          <cell r="BI600">
            <v>42194</v>
          </cell>
          <cell r="BJ600">
            <v>43372</v>
          </cell>
          <cell r="BM600"/>
          <cell r="BO600"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00"/>
          <cell r="BS600"/>
          <cell r="BU600"/>
          <cell r="BW600"/>
          <cell r="BX600" t="str">
            <v>Low</v>
          </cell>
          <cell r="BZ600"/>
          <cell r="CA600" t="str">
            <v>T &amp; SS</v>
          </cell>
          <cell r="CB600"/>
          <cell r="CC600" t="str">
            <v>Project Delivery</v>
          </cell>
          <cell r="CD600" t="str">
            <v>ISU</v>
          </cell>
          <cell r="CE600" t="str">
            <v>SPA</v>
          </cell>
          <cell r="CF600" t="str">
            <v>31-100days</v>
          </cell>
          <cell r="CG600" t="b">
            <v>0</v>
          </cell>
          <cell r="CH600"/>
          <cell r="CJ600" t="b">
            <v>0</v>
          </cell>
          <cell r="CK600" t="b">
            <v>0</v>
          </cell>
          <cell r="CL600" t="b">
            <v>0</v>
          </cell>
          <cell r="CM600"/>
          <cell r="CO600" t="str">
            <v>The key benefits of implementing the solution are as follows: 
• Adherence to the obligations of UNC MOD 425V and UNC MOD 455.
• Reduction in the overall population of ‘unregistered &amp; shipperless’ sites.
• Increased accuracy of meter information data held</v>
          </cell>
          <cell r="CP600"/>
          <cell r="CQ600" t="b">
            <v>0</v>
          </cell>
          <cell r="CR600" t="b">
            <v>0</v>
          </cell>
          <cell r="CS600" t="str">
            <v>Customer</v>
          </cell>
          <cell r="CT600"/>
          <cell r="CU600"/>
          <cell r="CV600"/>
          <cell r="CW600"/>
          <cell r="CX600" t="b">
            <v>0</v>
          </cell>
          <cell r="CY600" t="b">
            <v>0</v>
          </cell>
          <cell r="CZ600" t="b">
            <v>0</v>
          </cell>
          <cell r="DA600" t="b">
            <v>0</v>
          </cell>
          <cell r="DB600"/>
          <cell r="DC600"/>
          <cell r="DD600"/>
          <cell r="DE600" t="b">
            <v>0</v>
          </cell>
          <cell r="DF600" t="b">
            <v>0</v>
          </cell>
        </row>
        <row r="601">
          <cell r="A601" t="str">
            <v>3842</v>
          </cell>
          <cell r="B601" t="str">
            <v>Modification Proposal 466AV - Changes to DM Read Services (with improved within day data provision)</v>
          </cell>
          <cell r="C601" t="str">
            <v>14. Awaiting ECF Sign-Off</v>
          </cell>
          <cell r="D601">
            <v>43040</v>
          </cell>
          <cell r="E601" t="str">
            <v xml:space="preserve">CO-RCVD 14/10/2015
EQ-PNDG 21/10/2015
EQ-PROD 04/11/2015
EQ-SENT 10/11/2015
BE-PNDG 10/12/2015
BE-PROD 07/01/2016
BE-PNDG 21/01/2016
BE-SENT 09/02/2016
CA-RCVD 19/02/2016
SN-PNDG 19/02/2016
SN-PROD 03/03/2016
SN-SENT 11/03/2016
PD-PROD 11/03/2016
PD-IMPD </v>
          </cell>
          <cell r="F601" t="str">
            <v>Modification Proposal 0466AV will amend the standards of service and liability payments associated with the 
(Transporter provided) DM Read provision. 
The attached table defines the scope of the Modification that we would like Xoserve to assess and deli</v>
          </cell>
          <cell r="G601" t="b">
            <v>0</v>
          </cell>
          <cell r="H601" t="str">
            <v>XRN3780</v>
          </cell>
          <cell r="I601">
            <v>42291</v>
          </cell>
          <cell r="J601">
            <v>42312</v>
          </cell>
          <cell r="K601">
            <v>36558</v>
          </cell>
          <cell r="L601" t="b">
            <v>0</v>
          </cell>
          <cell r="M601" t="str">
            <v>ADN</v>
          </cell>
          <cell r="N601" t="str">
            <v>NG</v>
          </cell>
          <cell r="O601" t="str">
            <v>Chris Warner</v>
          </cell>
          <cell r="P601" t="str">
            <v>Chris Warner</v>
          </cell>
          <cell r="Q601" t="str">
            <v>ICAF 21/10/2015
BER Approved pre-sanction 09/02/2016</v>
          </cell>
          <cell r="R601" t="str">
            <v>Chris Warner/ Andy Clasper</v>
          </cell>
          <cell r="S601" t="str">
            <v>Mark Pollard</v>
          </cell>
          <cell r="T601" t="str">
            <v>CP</v>
          </cell>
          <cell r="U601" t="str">
            <v>LIVE</v>
          </cell>
          <cell r="V601" t="b">
            <v>1</v>
          </cell>
          <cell r="X601" t="str">
            <v xml:space="preserve"> Tahera Choudhry</v>
          </cell>
          <cell r="Y601">
            <v>42312</v>
          </cell>
          <cell r="Z601">
            <v>42318</v>
          </cell>
          <cell r="AB601">
            <v>42318</v>
          </cell>
          <cell r="AD601"/>
          <cell r="AE601">
            <v>42410</v>
          </cell>
          <cell r="AF601" t="str">
            <v>SENT</v>
          </cell>
          <cell r="AG601">
            <v>42318</v>
          </cell>
          <cell r="AH601">
            <v>42376</v>
          </cell>
          <cell r="AI601">
            <v>42390</v>
          </cell>
          <cell r="AJ601">
            <v>42390</v>
          </cell>
          <cell r="AK601">
            <v>42409</v>
          </cell>
          <cell r="AM601">
            <v>42409</v>
          </cell>
          <cell r="AN601" t="str">
            <v>Pre-Sanction 09/02/2016</v>
          </cell>
          <cell r="AO601">
            <v>42499</v>
          </cell>
          <cell r="AR601"/>
          <cell r="AS601" t="str">
            <v>SENT</v>
          </cell>
          <cell r="AT601">
            <v>42409</v>
          </cell>
          <cell r="AU601">
            <v>42419</v>
          </cell>
          <cell r="AV601">
            <v>42433</v>
          </cell>
          <cell r="AW601">
            <v>42432</v>
          </cell>
          <cell r="AX601">
            <v>42440</v>
          </cell>
          <cell r="AY601">
            <v>42440</v>
          </cell>
          <cell r="AZ601" t="str">
            <v>Lorraine cave</v>
          </cell>
          <cell r="BA601">
            <v>42440</v>
          </cell>
          <cell r="BB601"/>
          <cell r="BC601" t="str">
            <v>SENT</v>
          </cell>
          <cell r="BD601">
            <v>42440</v>
          </cell>
          <cell r="BE601" t="b">
            <v>1</v>
          </cell>
          <cell r="BF601">
            <v>3</v>
          </cell>
          <cell r="BH601">
            <v>42430</v>
          </cell>
          <cell r="BI601">
            <v>42430</v>
          </cell>
          <cell r="BJ601">
            <v>42909</v>
          </cell>
          <cell r="BK601">
            <v>43040</v>
          </cell>
          <cell r="BM601" t="str">
            <v>SENT</v>
          </cell>
          <cell r="BN601">
            <v>43040</v>
          </cell>
          <cell r="BO601" t="str">
            <v xml:space="preserve">16/11/2017 DC The minutes show this has been approved for closure at chmc.
01/11/2017 DC The CCN has been revised and sent to ES for the ChMC meeting in November for Approval.
12/10/2017 ME Changed the Overall Status and updated Status History to PD-IMPD
</v>
          </cell>
          <cell r="BQ601"/>
          <cell r="BS601"/>
          <cell r="BU601"/>
          <cell r="BW601"/>
          <cell r="BX601"/>
          <cell r="BZ601"/>
          <cell r="CA601" t="str">
            <v>T &amp; SS</v>
          </cell>
          <cell r="CB601"/>
          <cell r="CC601" t="str">
            <v>Project Delivery</v>
          </cell>
          <cell r="CD601" t="str">
            <v>ISU</v>
          </cell>
          <cell r="CE601" t="str">
            <v>Reads</v>
          </cell>
          <cell r="CF601" t="str">
            <v>31-100days</v>
          </cell>
          <cell r="CG601" t="b">
            <v>0</v>
          </cell>
          <cell r="CH601"/>
          <cell r="CJ601" t="b">
            <v>0</v>
          </cell>
          <cell r="CK601" t="b">
            <v>0</v>
          </cell>
          <cell r="CL601" t="b">
            <v>0</v>
          </cell>
          <cell r="CM601"/>
          <cell r="CO601" t="str">
            <v xml:space="preserve">change will assist the Transporters to financially benefit from reduced resource costs, as currently the DMSPs resource costs are significantly high as they have to meet Early DLC reading deadlines, therefore it would be beneficial to the Transporters if </v>
          </cell>
          <cell r="CP601"/>
          <cell r="CQ601" t="b">
            <v>0</v>
          </cell>
          <cell r="CR601" t="b">
            <v>0</v>
          </cell>
          <cell r="CS601" t="str">
            <v>Customer</v>
          </cell>
          <cell r="CT601"/>
          <cell r="CU601"/>
          <cell r="CV601"/>
          <cell r="CW601"/>
          <cell r="CX601" t="b">
            <v>0</v>
          </cell>
          <cell r="CY601" t="b">
            <v>0</v>
          </cell>
          <cell r="CZ601" t="b">
            <v>0</v>
          </cell>
          <cell r="DA601" t="b">
            <v>0</v>
          </cell>
          <cell r="DB601"/>
          <cell r="DC601"/>
          <cell r="DD601"/>
          <cell r="DE601" t="b">
            <v>0</v>
          </cell>
          <cell r="DF601" t="b">
            <v>0</v>
          </cell>
        </row>
        <row r="602">
          <cell r="A602" t="str">
            <v>3991</v>
          </cell>
          <cell r="B602" t="str">
            <v>Procurement for the PAF Administrator Role</v>
          </cell>
          <cell r="C602" t="str">
            <v>100. Change Completed</v>
          </cell>
          <cell r="D602">
            <v>43110</v>
          </cell>
          <cell r="E602" t="str">
            <v>CO-RCVD 03/08/16
EQ-PROD 17/08/16
EQ-SENT 17/08/16
BE-RCVD 15/09/16
BE-PNDG 15/09/16
BE-PROD 15/09/16
BE-SENT 21/09/16
SN-PNDG 13/10/16
SN-PROD 13/10/16
PD_PROD 13/10/16
PD-IMPD 27/06/16
PD-IMPD changed to  12. CCR/Internal Documents in Progress 08/11/17</v>
          </cell>
          <cell r="F602" t="str">
            <v>Change priority :
As soon as practical after creation of the Performance Assurance  sub-committee (PAC) by the Uniform Network Code Committee.
Change driver / origin: 
MOD506V was implemented 29 January 2016 and set out the requirements to procure a ‘Perf</v>
          </cell>
          <cell r="G602" t="b">
            <v>0</v>
          </cell>
          <cell r="H602"/>
          <cell r="I602">
            <v>42440</v>
          </cell>
          <cell r="K602">
            <v>42912</v>
          </cell>
          <cell r="L602" t="b">
            <v>0</v>
          </cell>
          <cell r="M602" t="str">
            <v>NNW</v>
          </cell>
          <cell r="N602" t="str">
            <v>NGD, SGN, WWU, NG</v>
          </cell>
          <cell r="O602" t="str">
            <v>Robert Wigginton</v>
          </cell>
          <cell r="P602" t="str">
            <v>Robert Wigginton</v>
          </cell>
          <cell r="Q602" t="str">
            <v>Deffered at ICAF on 23/03/16
Approved ICAF 16/03/16
Pre-sanction  - EQR, Start up &amp; PAT approved 16/08/16
BER approved Pre-Sanction 20/09/16</v>
          </cell>
          <cell r="R602" t="str">
            <v>Fiona Cottam / Lorraine cave</v>
          </cell>
          <cell r="S602" t="str">
            <v>Mark Pollard</v>
          </cell>
          <cell r="T602" t="str">
            <v>CP</v>
          </cell>
          <cell r="U602" t="str">
            <v>COMPLETE</v>
          </cell>
          <cell r="V602" t="b">
            <v>1</v>
          </cell>
          <cell r="W602">
            <v>43150</v>
          </cell>
          <cell r="X602" t="str">
            <v>Ian Snookes</v>
          </cell>
          <cell r="Z602">
            <v>42599</v>
          </cell>
          <cell r="AB602">
            <v>42599</v>
          </cell>
          <cell r="AC602">
            <v>10000</v>
          </cell>
          <cell r="AD602"/>
          <cell r="AE602">
            <v>42691</v>
          </cell>
          <cell r="AF602" t="str">
            <v>SENT</v>
          </cell>
          <cell r="AG602">
            <v>42599</v>
          </cell>
          <cell r="AH602">
            <v>42628</v>
          </cell>
          <cell r="AK602">
            <v>42634</v>
          </cell>
          <cell r="AL602">
            <v>42634</v>
          </cell>
          <cell r="AM602">
            <v>42634</v>
          </cell>
          <cell r="AN602" t="str">
            <v>Pre-Sanction - 21.09.16</v>
          </cell>
          <cell r="AO602">
            <v>42725</v>
          </cell>
          <cell r="AP602">
            <v>77145</v>
          </cell>
          <cell r="AR602"/>
          <cell r="AS602" t="str">
            <v>SENT</v>
          </cell>
          <cell r="AT602">
            <v>42634</v>
          </cell>
          <cell r="AU602">
            <v>42655</v>
          </cell>
          <cell r="AX602">
            <v>42669</v>
          </cell>
          <cell r="AZ602"/>
          <cell r="BA602">
            <v>42656</v>
          </cell>
          <cell r="BB602"/>
          <cell r="BC602" t="str">
            <v>SENT</v>
          </cell>
          <cell r="BD602">
            <v>42656</v>
          </cell>
          <cell r="BE602" t="b">
            <v>1</v>
          </cell>
          <cell r="BF602">
            <v>3</v>
          </cell>
          <cell r="BH602">
            <v>42912</v>
          </cell>
          <cell r="BI602">
            <v>42912</v>
          </cell>
          <cell r="BJ602">
            <v>43112</v>
          </cell>
          <cell r="BK602">
            <v>43111</v>
          </cell>
          <cell r="BM602"/>
          <cell r="BO602" t="str">
            <v>19/02/2018 DC All document has now been received to enable this change to be closed.  Email received from Ian Bevan requesting closure.
11/01/2018 DC The CCN for this change was sent to Richard Pomroy today for approval to close.
05/12/2017 - IB - Iain Sn</v>
          </cell>
          <cell r="BQ602"/>
          <cell r="BS602"/>
          <cell r="BU602"/>
          <cell r="BW602"/>
          <cell r="BX602" t="str">
            <v>Low</v>
          </cell>
          <cell r="BZ602"/>
          <cell r="CA602" t="str">
            <v>T &amp; SS</v>
          </cell>
          <cell r="CB602"/>
          <cell r="CC602" t="str">
            <v>Project Delivery</v>
          </cell>
          <cell r="CD602" t="str">
            <v>Other</v>
          </cell>
          <cell r="CE602" t="str">
            <v>Other</v>
          </cell>
          <cell r="CF602" t="str">
            <v>0-30days</v>
          </cell>
          <cell r="CG602" t="b">
            <v>0</v>
          </cell>
          <cell r="CH602"/>
          <cell r="CJ602" t="b">
            <v>0</v>
          </cell>
          <cell r="CK602" t="b">
            <v>0</v>
          </cell>
          <cell r="CL602" t="b">
            <v>0</v>
          </cell>
          <cell r="CM602"/>
          <cell r="CO602"/>
          <cell r="CP602"/>
          <cell r="CQ602" t="b">
            <v>0</v>
          </cell>
          <cell r="CR602" t="b">
            <v>0</v>
          </cell>
          <cell r="CS602" t="str">
            <v>Customer</v>
          </cell>
          <cell r="CT602"/>
          <cell r="CU602"/>
          <cell r="CV602"/>
          <cell r="CW602"/>
          <cell r="CX602" t="b">
            <v>0</v>
          </cell>
          <cell r="CY602" t="b">
            <v>0</v>
          </cell>
          <cell r="CZ602" t="b">
            <v>0</v>
          </cell>
          <cell r="DA602" t="b">
            <v>0</v>
          </cell>
          <cell r="DB602"/>
          <cell r="DC602"/>
          <cell r="DD602"/>
          <cell r="DE602" t="b">
            <v>0</v>
          </cell>
          <cell r="DF602" t="b">
            <v>0</v>
          </cell>
        </row>
        <row r="603">
          <cell r="A603" t="str">
            <v>4079</v>
          </cell>
          <cell r="B603" t="str">
            <v>Reports required under UNC TPD V16.1 in legacy systems (reports required by Mod 520A)</v>
          </cell>
          <cell r="C603" t="str">
            <v>14. Awaiting ECF Sign-Off</v>
          </cell>
          <cell r="D603">
            <v>43040</v>
          </cell>
          <cell r="E603" t="str">
            <v>CO-RCVD - 10/08/16
EQ-PNDG - 19/08/16
EQ-PROD - 19/08/16
EQ-SENT - 23/08/16
BE-PNDG - 14/10/16
BE-PROD - 14/10/16
BE-SENT - 19/10/16
CA-RCVD - 09/11/16
SN-PNDG - 09/11/16
SN-SENT- 29/11/16
PD-PROD 29/11/16
PD-IMPD 06/02/17
PD-SENT 23/05/17
PD-SENT 1/11/20</v>
          </cell>
          <cell r="F603" t="str">
            <v>Change priority :
Low
Schedule 1 is to provide reporting as soon as reasonably practicable following an Authority decision to implement – pre Project Nexus implementation.
Change driver / origin: 
Change Order has been raised to meet the reporting requi</v>
          </cell>
          <cell r="G603" t="b">
            <v>0</v>
          </cell>
          <cell r="H603" t="str">
            <v>Mod520A</v>
          </cell>
          <cell r="I603">
            <v>42587</v>
          </cell>
          <cell r="J603">
            <v>42601</v>
          </cell>
          <cell r="K603">
            <v>36558</v>
          </cell>
          <cell r="L603" t="b">
            <v>0</v>
          </cell>
          <cell r="M603" t="str">
            <v>NNW</v>
          </cell>
          <cell r="N603" t="str">
            <v>NGD, SGN,WWU, NG</v>
          </cell>
          <cell r="O603" t="str">
            <v>Richard Pomroy</v>
          </cell>
          <cell r="P603" t="str">
            <v>Richard Pomroy</v>
          </cell>
          <cell r="Q603" t="str">
            <v>ICAF - 10/08/16
Pre-Sanction 30/08/16
BER-Pre-Sanction 18/10/16</v>
          </cell>
          <cell r="R603" t="str">
            <v>Lorraine Cave</v>
          </cell>
          <cell r="S603" t="str">
            <v>Mark Pollard</v>
          </cell>
          <cell r="T603" t="str">
            <v>CP</v>
          </cell>
          <cell r="U603" t="str">
            <v>LIVE</v>
          </cell>
          <cell r="V603" t="b">
            <v>1</v>
          </cell>
          <cell r="X603" t="str">
            <v>Charlie Haley</v>
          </cell>
          <cell r="Y603">
            <v>42601</v>
          </cell>
          <cell r="Z603">
            <v>42614</v>
          </cell>
          <cell r="AA603">
            <v>42614</v>
          </cell>
          <cell r="AB603">
            <v>42605</v>
          </cell>
          <cell r="AC603">
            <v>0</v>
          </cell>
          <cell r="AD603"/>
          <cell r="AE603">
            <v>42697</v>
          </cell>
          <cell r="AF603" t="str">
            <v>SENT</v>
          </cell>
          <cell r="AG603">
            <v>42605</v>
          </cell>
          <cell r="AH603">
            <v>42657</v>
          </cell>
          <cell r="AK603">
            <v>42671</v>
          </cell>
          <cell r="AM603">
            <v>42662</v>
          </cell>
          <cell r="AN603" t="str">
            <v>Pre Sanction</v>
          </cell>
          <cell r="AO603">
            <v>42754</v>
          </cell>
          <cell r="AP603">
            <v>4910</v>
          </cell>
          <cell r="AR603"/>
          <cell r="AS603" t="str">
            <v>SENT</v>
          </cell>
          <cell r="AT603">
            <v>42662</v>
          </cell>
          <cell r="AU603">
            <v>42683</v>
          </cell>
          <cell r="AV603">
            <v>42697</v>
          </cell>
          <cell r="AZ603" t="str">
            <v>Darran Dredge</v>
          </cell>
          <cell r="BA603">
            <v>42703</v>
          </cell>
          <cell r="BB603"/>
          <cell r="BC603" t="str">
            <v>SENT</v>
          </cell>
          <cell r="BD603">
            <v>42703</v>
          </cell>
          <cell r="BE603" t="b">
            <v>1</v>
          </cell>
          <cell r="BF603">
            <v>3</v>
          </cell>
          <cell r="BH603">
            <v>42826</v>
          </cell>
          <cell r="BI603">
            <v>42826</v>
          </cell>
          <cell r="BJ603">
            <v>42886</v>
          </cell>
          <cell r="BK603">
            <v>43040</v>
          </cell>
          <cell r="BL603">
            <v>42907</v>
          </cell>
          <cell r="BM603" t="str">
            <v>SENT</v>
          </cell>
          <cell r="BN603">
            <v>43040</v>
          </cell>
          <cell r="BO603" t="str">
            <v xml:space="preserve">16/11/2017 DC Minutes show approved changed details on database.
01/11/2017 DC The CCN has been revised and sent to ES for the ChMC meeting in November for Approval.
27/09/17 DC Chase up email sent.
12/09/17 DC Still waiting for a revised CCN
08/08/17 DC </v>
          </cell>
          <cell r="BQ603"/>
          <cell r="BS603"/>
          <cell r="BU603"/>
          <cell r="BW603"/>
          <cell r="BX603" t="str">
            <v>Low</v>
          </cell>
          <cell r="BZ603"/>
          <cell r="CA603" t="str">
            <v>T &amp; SS</v>
          </cell>
          <cell r="CB603"/>
          <cell r="CC603" t="str">
            <v>Project Delivery</v>
          </cell>
          <cell r="CD603" t="str">
            <v>BW</v>
          </cell>
          <cell r="CE603" t="str">
            <v>Other</v>
          </cell>
          <cell r="CF603" t="str">
            <v>31-100days</v>
          </cell>
          <cell r="CG603" t="b">
            <v>0</v>
          </cell>
          <cell r="CH603"/>
          <cell r="CJ603" t="b">
            <v>0</v>
          </cell>
          <cell r="CK603" t="b">
            <v>0</v>
          </cell>
          <cell r="CL603" t="b">
            <v>0</v>
          </cell>
          <cell r="CM603"/>
          <cell r="CO603"/>
          <cell r="CP603"/>
          <cell r="CQ603" t="b">
            <v>0</v>
          </cell>
          <cell r="CR603" t="b">
            <v>0</v>
          </cell>
          <cell r="CS603" t="str">
            <v>Customer</v>
          </cell>
          <cell r="CT603"/>
          <cell r="CU603"/>
          <cell r="CV603"/>
          <cell r="CW603"/>
          <cell r="CX603" t="b">
            <v>0</v>
          </cell>
          <cell r="CY603" t="b">
            <v>0</v>
          </cell>
          <cell r="CZ603" t="b">
            <v>0</v>
          </cell>
          <cell r="DA603" t="b">
            <v>0</v>
          </cell>
          <cell r="DB603"/>
          <cell r="DC603"/>
          <cell r="DD603"/>
          <cell r="DE603" t="b">
            <v>0</v>
          </cell>
          <cell r="DF603" t="b">
            <v>0</v>
          </cell>
          <cell r="DI603">
            <v>43054</v>
          </cell>
        </row>
        <row r="604">
          <cell r="A604" t="str">
            <v>4110</v>
          </cell>
          <cell r="B604" t="str">
            <v>Creation of a Service to Release Domestic Consumer Data to 
W’s &amp; TPI’s</v>
          </cell>
          <cell r="C604" t="str">
            <v>12. CCR/Closedown document in progress</v>
          </cell>
          <cell r="D604">
            <v>42909</v>
          </cell>
          <cell r="E604" t="str">
            <v>CO-RCVD - 13/10/16
EQ-PNDG - 19/10/16
EQ-PROD- 19/10/16
EQ-SENT-19/10/16
BE-PNDG 15/11/16
BE-PROD 18/11/16
BE-PROD 23/02/17
BE-SENT 13/06/17
PD-IMPD 23/06/17
PD-IMPD changed to  12 CCR/Internal Document in Progress 08/11/17</v>
          </cell>
          <cell r="F604" t="str">
            <v>Change priority :
Seeking to create a service which will share domestic consumer data between Transporters/Shippers and PCW’s/TPI’s. Definitive dates to be confirmed, but will need to be able to comply with the Order to be placed on Transporters by the Co</v>
          </cell>
          <cell r="G604" t="b">
            <v>0</v>
          </cell>
          <cell r="H604" t="str">
            <v>COR4042</v>
          </cell>
          <cell r="I604">
            <v>42655</v>
          </cell>
          <cell r="K604">
            <v>36558</v>
          </cell>
          <cell r="L604" t="b">
            <v>0</v>
          </cell>
          <cell r="M604" t="str">
            <v>NNW</v>
          </cell>
          <cell r="N604" t="str">
            <v>NGD,SGN,WWU,NGN</v>
          </cell>
          <cell r="O604" t="str">
            <v>Jo Ferguson</v>
          </cell>
          <cell r="P604" t="str">
            <v>Jo Ferguson</v>
          </cell>
          <cell r="Q604" t="str">
            <v>ICAF - 12.10.16
EQR Pre-Sanction 18/10/16
Start-Up Pre-Sanction 01/11/16
18/04/17 BC and BER approved at Pre-Sanction</v>
          </cell>
          <cell r="R604" t="str">
            <v>Lorraine Cave</v>
          </cell>
          <cell r="S604" t="str">
            <v>Mark Pollard</v>
          </cell>
          <cell r="T604" t="str">
            <v>CP</v>
          </cell>
          <cell r="U604" t="str">
            <v>LIVE</v>
          </cell>
          <cell r="V604" t="b">
            <v>0</v>
          </cell>
          <cell r="X604"/>
          <cell r="Z604">
            <v>42669</v>
          </cell>
          <cell r="AA604">
            <v>42669</v>
          </cell>
          <cell r="AB604">
            <v>42662</v>
          </cell>
          <cell r="AC604">
            <v>89000</v>
          </cell>
          <cell r="AD604"/>
          <cell r="AE604">
            <v>42754</v>
          </cell>
          <cell r="AF604" t="str">
            <v>SENT</v>
          </cell>
          <cell r="AG604">
            <v>42662</v>
          </cell>
          <cell r="AH604">
            <v>42689</v>
          </cell>
          <cell r="AI604">
            <v>42703</v>
          </cell>
          <cell r="AJ604">
            <v>42789</v>
          </cell>
          <cell r="AK604">
            <v>42825</v>
          </cell>
          <cell r="AL604">
            <v>42916</v>
          </cell>
          <cell r="AM604">
            <v>42899</v>
          </cell>
          <cell r="AN604" t="str">
            <v>Pre Sanction</v>
          </cell>
          <cell r="AR604"/>
          <cell r="AS604" t="str">
            <v>SENT</v>
          </cell>
          <cell r="AT604">
            <v>42899</v>
          </cell>
          <cell r="AZ604"/>
          <cell r="BB604"/>
          <cell r="BC604"/>
          <cell r="BE604" t="b">
            <v>0</v>
          </cell>
          <cell r="BF604">
            <v>3</v>
          </cell>
          <cell r="BH604">
            <v>42947</v>
          </cell>
          <cell r="BI604">
            <v>42947</v>
          </cell>
          <cell r="BJ604">
            <v>42978</v>
          </cell>
          <cell r="BM604"/>
          <cell r="BO604" t="str">
            <v xml:space="preserve">27/09/17 DC Sent an email to MP request update on finances and CCN date.
10/07/17 DC DD sent over an email confirming once they have the finances sorted on this one it will close.
04/07/17 DC sent an email to DD requesting him to contact the customer and </v>
          </cell>
          <cell r="BQ604"/>
          <cell r="BS604"/>
          <cell r="BU604"/>
          <cell r="BW604"/>
          <cell r="BX604" t="str">
            <v>Medium</v>
          </cell>
          <cell r="BZ604"/>
          <cell r="CA604" t="str">
            <v>T &amp; SS</v>
          </cell>
          <cell r="CB604"/>
          <cell r="CC604" t="str">
            <v>Project Delivery</v>
          </cell>
          <cell r="CD604" t="str">
            <v>ISU</v>
          </cell>
          <cell r="CE604" t="str">
            <v>Other</v>
          </cell>
          <cell r="CF604" t="str">
            <v>31-100days</v>
          </cell>
          <cell r="CG604" t="b">
            <v>0</v>
          </cell>
          <cell r="CH604"/>
          <cell r="CJ604" t="b">
            <v>0</v>
          </cell>
          <cell r="CK604" t="b">
            <v>0</v>
          </cell>
          <cell r="CL604" t="b">
            <v>0</v>
          </cell>
          <cell r="CM604"/>
          <cell r="CO604"/>
          <cell r="CP604"/>
          <cell r="CQ604" t="b">
            <v>0</v>
          </cell>
          <cell r="CR604" t="b">
            <v>0</v>
          </cell>
          <cell r="CS604" t="str">
            <v>No</v>
          </cell>
          <cell r="CT604"/>
          <cell r="CU604"/>
          <cell r="CV604"/>
          <cell r="CW604"/>
          <cell r="CX604" t="b">
            <v>0</v>
          </cell>
          <cell r="CY604" t="b">
            <v>0</v>
          </cell>
          <cell r="CZ604" t="b">
            <v>0</v>
          </cell>
          <cell r="DA604" t="b">
            <v>0</v>
          </cell>
          <cell r="DB604"/>
          <cell r="DC604"/>
          <cell r="DD604"/>
          <cell r="DE604" t="b">
            <v>0</v>
          </cell>
          <cell r="DF604" t="b">
            <v>0</v>
          </cell>
        </row>
        <row r="605">
          <cell r="A605" t="str">
            <v>4248</v>
          </cell>
          <cell r="B605" t="str">
            <v>Quarterly smart metering reporting for HS&amp;E and GDNs
(post Nexus R2)</v>
          </cell>
          <cell r="C605" t="str">
            <v>11. Change In Delivery</v>
          </cell>
          <cell r="D605">
            <v>43111</v>
          </cell>
          <cell r="E605" t="str">
            <v>CO-RCVD - 12/04/17
PD CLSD - 27/06/17
CO-RCVD - 27/10/17
Moved from CO-RCVD to 11. Change in  Delivery 08/11/2017
7. BER in progress
10. BER/Business Case Awaiting ChMC Approval
11. Change in Delivery</v>
          </cell>
          <cell r="F605" t="str">
            <v>The HS&amp;E has requested reporting to enable better monitoring of the smart meter roll-out, in particular to enable 
Quarterly report to be provided as a national report to the HS&amp;E and as a GDN level report to each network 
summarising meter exchanges an</v>
          </cell>
          <cell r="G605" t="b">
            <v>0</v>
          </cell>
          <cell r="H605"/>
          <cell r="I605">
            <v>42816</v>
          </cell>
          <cell r="K605">
            <v>43280</v>
          </cell>
          <cell r="L605" t="b">
            <v>0</v>
          </cell>
          <cell r="M605" t="str">
            <v>ADN</v>
          </cell>
          <cell r="N605" t="str">
            <v>NGD SSGN WWU NGN</v>
          </cell>
          <cell r="O605" t="str">
            <v>Joanna Ferguson</v>
          </cell>
          <cell r="P605" t="str">
            <v>Joanna Ferguson</v>
          </cell>
          <cell r="Q605" t="str">
            <v>ICAF 12/04/17</v>
          </cell>
          <cell r="R605"/>
          <cell r="S605" t="str">
            <v>Christina Francis</v>
          </cell>
          <cell r="T605" t="str">
            <v>CP</v>
          </cell>
          <cell r="U605" t="str">
            <v>LIVE</v>
          </cell>
          <cell r="V605" t="b">
            <v>0</v>
          </cell>
          <cell r="X605"/>
          <cell r="AD605"/>
          <cell r="AF605"/>
          <cell r="AN605"/>
          <cell r="AR605"/>
          <cell r="AS605"/>
          <cell r="AZ605"/>
          <cell r="BB605"/>
          <cell r="BC605"/>
          <cell r="BE605" t="b">
            <v>0</v>
          </cell>
          <cell r="BF605">
            <v>5</v>
          </cell>
          <cell r="BH605">
            <v>43280</v>
          </cell>
          <cell r="BM605"/>
          <cell r="BO605" t="str">
            <v>11/01/2018 Julie B - BER approved at Jan 2018 ChMC.
27/10/17 CM this has been re-opened as the project is now part of UKLP R2.
15/08/17 Senet another email requesting email to confirm closure.
04/07/17 DC ME has discussed with LC, he is waiting for an em</v>
          </cell>
          <cell r="BQ605"/>
          <cell r="BS605"/>
          <cell r="BU605"/>
          <cell r="BW605"/>
          <cell r="BX605"/>
          <cell r="BY605">
            <v>2</v>
          </cell>
          <cell r="BZ605" t="str">
            <v xml:space="preserve"> n/a</v>
          </cell>
          <cell r="CA605" t="str">
            <v>R &amp; N</v>
          </cell>
          <cell r="CB605"/>
          <cell r="CC605" t="str">
            <v>Project Delivery</v>
          </cell>
          <cell r="CD605" t="str">
            <v>BW</v>
          </cell>
          <cell r="CE605" t="str">
            <v>Other</v>
          </cell>
          <cell r="CF605" t="str">
            <v>31-100days</v>
          </cell>
          <cell r="CG605" t="b">
            <v>0</v>
          </cell>
          <cell r="CH605"/>
          <cell r="CJ605" t="b">
            <v>0</v>
          </cell>
          <cell r="CK605" t="b">
            <v>0</v>
          </cell>
          <cell r="CL605" t="b">
            <v>0</v>
          </cell>
          <cell r="CM605"/>
          <cell r="CO605"/>
          <cell r="CP605"/>
          <cell r="CQ605" t="b">
            <v>0</v>
          </cell>
          <cell r="CR605" t="b">
            <v>0</v>
          </cell>
          <cell r="CS605" t="str">
            <v>Customer</v>
          </cell>
          <cell r="CT605"/>
          <cell r="CU605"/>
          <cell r="CV605"/>
          <cell r="CW605"/>
          <cell r="CX605" t="b">
            <v>0</v>
          </cell>
          <cell r="CY605" t="b">
            <v>0</v>
          </cell>
          <cell r="CZ605" t="b">
            <v>0</v>
          </cell>
          <cell r="DA605" t="b">
            <v>0</v>
          </cell>
          <cell r="DB605"/>
          <cell r="DC605"/>
          <cell r="DD605"/>
          <cell r="DE605" t="b">
            <v>0</v>
          </cell>
          <cell r="DF605" t="b">
            <v>0</v>
          </cell>
          <cell r="DG605">
            <v>43019</v>
          </cell>
          <cell r="DH605">
            <v>43019</v>
          </cell>
          <cell r="DJ605">
            <v>43110</v>
          </cell>
        </row>
        <row r="606">
          <cell r="A606" t="str">
            <v>4242</v>
          </cell>
          <cell r="B606" t="str">
            <v>Monthly provision of national S&amp;U statistics</v>
          </cell>
          <cell r="C606" t="str">
            <v>100. Change Completed</v>
          </cell>
          <cell r="D606">
            <v>42837</v>
          </cell>
          <cell r="E606" t="str">
            <v>CO-RCVD 12/04/2017
PD-IMPD 26/04/2017
PD-IMPD changed to  12
12. CCR/Interanl Docuemtn in Progress 08/11/17</v>
          </cell>
          <cell r="F606" t="str">
            <v>In order to locally manage movements in shipperless and unregistered sites GDNs have local teams who process individual network data and monitor trends and movements in their own statistics. In order to be able to benchmark against a national figure the G</v>
          </cell>
          <cell r="G606" t="b">
            <v>0</v>
          </cell>
          <cell r="H606"/>
          <cell r="I606">
            <v>42506</v>
          </cell>
          <cell r="K606">
            <v>42643</v>
          </cell>
          <cell r="L606" t="b">
            <v>0</v>
          </cell>
          <cell r="M606" t="str">
            <v>ADN</v>
          </cell>
          <cell r="N606" t="str">
            <v>NGD SSGN WWU NE</v>
          </cell>
          <cell r="O606" t="str">
            <v>Joanna Ferguson</v>
          </cell>
          <cell r="P606" t="str">
            <v>Joanna Ferguson</v>
          </cell>
          <cell r="Q606" t="str">
            <v>ICAF 12/04/17</v>
          </cell>
          <cell r="R606" t="str">
            <v>Lorraine Cave</v>
          </cell>
          <cell r="S606" t="str">
            <v>Lorraine Cave</v>
          </cell>
          <cell r="T606" t="str">
            <v>CP</v>
          </cell>
          <cell r="U606" t="str">
            <v>COMPLETE</v>
          </cell>
          <cell r="V606" t="b">
            <v>0</v>
          </cell>
          <cell r="X606"/>
          <cell r="AD606"/>
          <cell r="AF606"/>
          <cell r="AN606"/>
          <cell r="AR606"/>
          <cell r="AS606"/>
          <cell r="AU606">
            <v>42914</v>
          </cell>
          <cell r="AZ606"/>
          <cell r="BB606"/>
          <cell r="BC606"/>
          <cell r="BE606" t="b">
            <v>0</v>
          </cell>
          <cell r="BF606">
            <v>5</v>
          </cell>
          <cell r="BH606">
            <v>42851</v>
          </cell>
          <cell r="BI606">
            <v>42851</v>
          </cell>
          <cell r="BJ606">
            <v>42947</v>
          </cell>
          <cell r="BM606"/>
          <cell r="BO606" t="str">
            <v>08/03/18:AH - Email received by LC confirming Change can be closed.
12/10/2017 ME Updated PD-IMPD
27/09/17 DC Sent an email to LC requesting an update on this change.
04/07/17 DC ME confirmed this is in closedown, he is waiting for an email from LC to con</v>
          </cell>
          <cell r="BQ606"/>
          <cell r="BS606"/>
          <cell r="BU606"/>
          <cell r="BW606"/>
          <cell r="BX606"/>
          <cell r="BZ606"/>
          <cell r="CA606" t="str">
            <v>T &amp; SS</v>
          </cell>
          <cell r="CB606"/>
          <cell r="CC606" t="str">
            <v>Project Delivery</v>
          </cell>
          <cell r="CD606" t="str">
            <v>BW</v>
          </cell>
          <cell r="CE606" t="str">
            <v>SPA</v>
          </cell>
          <cell r="CF606" t="str">
            <v>31-100days</v>
          </cell>
          <cell r="CG606" t="b">
            <v>0</v>
          </cell>
          <cell r="CH606"/>
          <cell r="CJ606" t="b">
            <v>0</v>
          </cell>
          <cell r="CK606" t="b">
            <v>0</v>
          </cell>
          <cell r="CL606" t="b">
            <v>0</v>
          </cell>
          <cell r="CM606"/>
          <cell r="CO606"/>
          <cell r="CP606"/>
          <cell r="CQ606" t="b">
            <v>0</v>
          </cell>
          <cell r="CR606" t="b">
            <v>0</v>
          </cell>
          <cell r="CS606" t="str">
            <v>No</v>
          </cell>
          <cell r="CT606"/>
          <cell r="CU606"/>
          <cell r="CV606"/>
          <cell r="CW606"/>
          <cell r="CX606" t="b">
            <v>0</v>
          </cell>
          <cell r="CY606" t="b">
            <v>0</v>
          </cell>
          <cell r="CZ606" t="b">
            <v>0</v>
          </cell>
          <cell r="DA606" t="b">
            <v>0</v>
          </cell>
          <cell r="DB606"/>
          <cell r="DC606"/>
          <cell r="DD606"/>
          <cell r="DE606" t="b">
            <v>0</v>
          </cell>
          <cell r="DF606" t="b">
            <v>0</v>
          </cell>
        </row>
        <row r="607">
          <cell r="A607" t="str">
            <v>4510</v>
          </cell>
          <cell r="B607" t="str">
            <v>Negative Consumption Period
For Rolling AQ20171023</v>
          </cell>
          <cell r="C607" t="str">
            <v>12. CCR/Closedown document in progress</v>
          </cell>
          <cell r="D607">
            <v>43081</v>
          </cell>
          <cell r="E607" t="str">
            <v>CO - RCVD 25/10/2017
 Moved from CO-RCVD to 10. BER/Business Case awaiting ChMC approval 08/11/2017
11. Change in delivery 13/11/2017
12. CCR/Internal Closedown Document In Progress</v>
          </cell>
          <cell r="F607" t="str">
            <v>Where the AQ calculation has used a negative consumption value within the AQ calculation period, this being used to calculate a revised AQ value but where the AQ value is greater than 1, the existing AQ should be carried forward. Then a notification of ex</v>
          </cell>
          <cell r="G607" t="b">
            <v>0</v>
          </cell>
          <cell r="H607" t="str">
            <v>CP4360/UKLP IADBI135</v>
          </cell>
          <cell r="I607">
            <v>43033</v>
          </cell>
          <cell r="K607">
            <v>43070</v>
          </cell>
          <cell r="L607" t="b">
            <v>0</v>
          </cell>
          <cell r="M607"/>
          <cell r="N607"/>
          <cell r="O607"/>
          <cell r="P607" t="str">
            <v>Linda Whitcroft</v>
          </cell>
          <cell r="Q607" t="str">
            <v>ICAF 25/10/17
BER - Pre-Sanction 07/11/17</v>
          </cell>
          <cell r="R607"/>
          <cell r="S607" t="str">
            <v>Debi |Jones</v>
          </cell>
          <cell r="T607" t="str">
            <v>CP</v>
          </cell>
          <cell r="U607" t="str">
            <v>LIVE</v>
          </cell>
          <cell r="V607" t="b">
            <v>0</v>
          </cell>
          <cell r="X607"/>
          <cell r="AD607"/>
          <cell r="AF607"/>
          <cell r="AJ607">
            <v>43042</v>
          </cell>
          <cell r="AN607"/>
          <cell r="AR607"/>
          <cell r="AS607"/>
          <cell r="AU607">
            <v>43047</v>
          </cell>
          <cell r="AZ607"/>
          <cell r="BB607"/>
          <cell r="BC607"/>
          <cell r="BE607" t="b">
            <v>0</v>
          </cell>
          <cell r="BH607">
            <v>43077</v>
          </cell>
          <cell r="BI607">
            <v>43077</v>
          </cell>
          <cell r="BM607"/>
          <cell r="BO607" t="str">
            <v>28/03/2018 DC Debi Jones it waiting for the CCN to be signed off from Andy Simpson. 
21/03/2018 DC change the release number to 1.2 as per Alex Stuart.
08/03/2018 DC sent an email to Debi Jones to see if the CCN is ready for ChMC.
26/02/2018 DC Debi Jones</v>
          </cell>
          <cell r="BQ607"/>
          <cell r="BS607"/>
          <cell r="BU607"/>
          <cell r="BW607"/>
          <cell r="BX607"/>
          <cell r="BY607">
            <v>1.2</v>
          </cell>
          <cell r="BZ607"/>
          <cell r="CA607" t="str">
            <v>R &amp; N</v>
          </cell>
          <cell r="CB607"/>
          <cell r="CC607" t="str">
            <v>Project Delivery</v>
          </cell>
          <cell r="CD607" t="str">
            <v>Other</v>
          </cell>
          <cell r="CE607" t="str">
            <v>Other</v>
          </cell>
          <cell r="CF607" t="str">
            <v>0-30days</v>
          </cell>
          <cell r="CG607" t="b">
            <v>0</v>
          </cell>
          <cell r="CH607"/>
          <cell r="CJ607" t="b">
            <v>0</v>
          </cell>
          <cell r="CK607" t="b">
            <v>0</v>
          </cell>
          <cell r="CL607" t="b">
            <v>0</v>
          </cell>
          <cell r="CM607"/>
          <cell r="CO607"/>
          <cell r="CP607"/>
          <cell r="CQ607" t="b">
            <v>0</v>
          </cell>
          <cell r="CR607" t="b">
            <v>0</v>
          </cell>
          <cell r="CS607" t="str">
            <v>Both</v>
          </cell>
          <cell r="CT607"/>
          <cell r="CU607"/>
          <cell r="CV607"/>
          <cell r="CW607"/>
          <cell r="CX607" t="b">
            <v>0</v>
          </cell>
          <cell r="CY607" t="b">
            <v>0</v>
          </cell>
          <cell r="CZ607" t="b">
            <v>0</v>
          </cell>
          <cell r="DA607" t="b">
            <v>0</v>
          </cell>
          <cell r="DB607"/>
          <cell r="DC607"/>
          <cell r="DD607"/>
          <cell r="DE607" t="b">
            <v>0</v>
          </cell>
          <cell r="DF607" t="b">
            <v>0</v>
          </cell>
          <cell r="DG607">
            <v>43047</v>
          </cell>
          <cell r="DJ607">
            <v>43047</v>
          </cell>
        </row>
        <row r="608">
          <cell r="A608" t="str">
            <v>3390</v>
          </cell>
          <cell r="B608" t="str">
            <v>Billing History by all NTS capacity / commodity related charges (2003 - 2013)</v>
          </cell>
          <cell r="C608" t="str">
            <v>12. CCR/Closedown document in progress</v>
          </cell>
          <cell r="D608">
            <v>42618</v>
          </cell>
          <cell r="E608" t="str">
            <v>CO-RCVD 16/05/2014
BE-PROD 29/05/14
EQ-SENT 12/06/2014
BE-RCVD 26/06/2014
BE-PROD 26/06/2014
BE-SENT 22/08/2014
CA-RCVD 08/09/2014
SN-PROD 08/09/2014
PD-IMPD 08/10/2014
PD-SENT 16/08/2016
PD-POPD 05/09/2016
Moved from PD-POPD to 12. CCR/Internal Closedow</v>
          </cell>
          <cell r="F608" t="str">
            <v xml:space="preserve">Ofgem are requesting billing history data to feed into some analysis they are looking to conduct as part of their Gas Transmission Charging Review and is for the financial years 2003/04 to 2013/14. This request comes as part of a formal data request that </v>
          </cell>
          <cell r="G608" t="b">
            <v>1</v>
          </cell>
          <cell r="H608"/>
          <cell r="I608">
            <v>41775</v>
          </cell>
          <cell r="J608">
            <v>41788</v>
          </cell>
          <cell r="K608">
            <v>36558</v>
          </cell>
          <cell r="L608" t="b">
            <v>0</v>
          </cell>
          <cell r="M608" t="str">
            <v>NNW</v>
          </cell>
          <cell r="N608" t="str">
            <v>NGT</v>
          </cell>
          <cell r="O608" t="str">
            <v>Sean McGoldrick</v>
          </cell>
          <cell r="P608" t="str">
            <v>Sean McGoldrick</v>
          </cell>
          <cell r="Q608" t="str">
            <v>ICAF 21/05/14</v>
          </cell>
          <cell r="R608" t="str">
            <v>Dean Johnson</v>
          </cell>
          <cell r="S608" t="str">
            <v>Mark Pollard</v>
          </cell>
          <cell r="T608" t="str">
            <v>CP</v>
          </cell>
          <cell r="U608" t="str">
            <v>LIVE</v>
          </cell>
          <cell r="V608" t="b">
            <v>1</v>
          </cell>
          <cell r="X608"/>
          <cell r="Y608">
            <v>41788</v>
          </cell>
          <cell r="Z608">
            <v>41802</v>
          </cell>
          <cell r="AA608">
            <v>41802</v>
          </cell>
          <cell r="AB608">
            <v>41802</v>
          </cell>
          <cell r="AD608" t="str">
            <v>3 months</v>
          </cell>
          <cell r="AE608">
            <v>41894</v>
          </cell>
          <cell r="AF608" t="str">
            <v>SENT</v>
          </cell>
          <cell r="AG608">
            <v>41802</v>
          </cell>
          <cell r="AH608">
            <v>41816</v>
          </cell>
          <cell r="AI608">
            <v>41829</v>
          </cell>
          <cell r="AJ608">
            <v>41829</v>
          </cell>
          <cell r="AK608">
            <v>41873</v>
          </cell>
          <cell r="AM608">
            <v>41873</v>
          </cell>
          <cell r="AN608"/>
          <cell r="AO608">
            <v>41965</v>
          </cell>
          <cell r="AP608">
            <v>6191</v>
          </cell>
          <cell r="AR608"/>
          <cell r="AS608" t="str">
            <v>SENT</v>
          </cell>
          <cell r="AT608">
            <v>41873</v>
          </cell>
          <cell r="AU608">
            <v>41890</v>
          </cell>
          <cell r="AZ608"/>
          <cell r="BB608"/>
          <cell r="BC608" t="str">
            <v>PROD</v>
          </cell>
          <cell r="BD608">
            <v>41890</v>
          </cell>
          <cell r="BE608" t="b">
            <v>0</v>
          </cell>
          <cell r="BF608">
            <v>5</v>
          </cell>
          <cell r="BH608">
            <v>41920</v>
          </cell>
          <cell r="BI608">
            <v>41920</v>
          </cell>
          <cell r="BJ608">
            <v>42597</v>
          </cell>
          <cell r="BK608">
            <v>42599</v>
          </cell>
          <cell r="BL608">
            <v>42626</v>
          </cell>
          <cell r="BM608" t="str">
            <v>CLSD</v>
          </cell>
          <cell r="BN608">
            <v>42618</v>
          </cell>
          <cell r="BO608" t="str">
            <v>12/09/17 DC Still no signed  EAF/ECF for this project, I hae chased up CH.
07/08/17 DC Email sent to MP for help closing this down, we need a signed copy of the ECF and EAF.
27/02/16 DC Sent an email chasing ECF and EAF.
05/10/16: CM update from Charlie T</v>
          </cell>
          <cell r="BQ608"/>
          <cell r="BS608"/>
          <cell r="BU608"/>
          <cell r="BW608"/>
          <cell r="BX608" t="str">
            <v>Low</v>
          </cell>
          <cell r="BZ608"/>
          <cell r="CA608" t="str">
            <v>T &amp; SS</v>
          </cell>
          <cell r="CB608"/>
          <cell r="CC608" t="str">
            <v>Project Delivery</v>
          </cell>
          <cell r="CD608" t="str">
            <v>ISU</v>
          </cell>
          <cell r="CE608" t="str">
            <v>Invoicing</v>
          </cell>
          <cell r="CF608" t="str">
            <v>31-100days</v>
          </cell>
          <cell r="CG608" t="b">
            <v>0</v>
          </cell>
          <cell r="CH608"/>
          <cell r="CJ608" t="b">
            <v>0</v>
          </cell>
          <cell r="CK608" t="b">
            <v>0</v>
          </cell>
          <cell r="CL608" t="b">
            <v>0</v>
          </cell>
          <cell r="CM608"/>
          <cell r="CO608"/>
          <cell r="CP608"/>
          <cell r="CQ608" t="b">
            <v>0</v>
          </cell>
          <cell r="CR608" t="b">
            <v>0</v>
          </cell>
          <cell r="CS608" t="str">
            <v>Customer</v>
          </cell>
          <cell r="CT608"/>
          <cell r="CU608"/>
          <cell r="CV608"/>
          <cell r="CW608"/>
          <cell r="CX608" t="b">
            <v>0</v>
          </cell>
          <cell r="CY608" t="b">
            <v>0</v>
          </cell>
          <cell r="CZ608" t="b">
            <v>0</v>
          </cell>
          <cell r="DA608" t="b">
            <v>0</v>
          </cell>
          <cell r="DB608"/>
          <cell r="DC608"/>
          <cell r="DD608"/>
          <cell r="DE608" t="b">
            <v>0</v>
          </cell>
          <cell r="DF608" t="b">
            <v>0</v>
          </cell>
        </row>
        <row r="609">
          <cell r="A609" t="str">
            <v>3428</v>
          </cell>
          <cell r="B609" t="str">
            <v>Correction of CWV data on the National Grid Operational website as a result of incorrect weather flows for NE LDZ</v>
          </cell>
          <cell r="C609" t="str">
            <v>14. Awaiting ECF Sign-Off</v>
          </cell>
          <cell r="D609">
            <v>43074</v>
          </cell>
          <cell r="E609" t="str">
            <v>CO-RCVD 18/06/2014
BE-SENT 23/07/2014
CA-RCVD 24/07/2014
SN-PROD 24/07/2014
PD-PROD 24/07/2014
PD-SENT 25/05/2017
PD-SENT 01/06/2017
PD-SENT 01/11/2017
Moved from PD-SENT to 13.1 CCR awating ChMC approval 08/11/2017</v>
          </cell>
          <cell r="F609" t="str">
            <v>Update historic CWV data for the NE LDZ as published on the National Grid Operational website. The update is required as a result of a data being provided for an incorrect weather station. DESC have requested the historic data be restated to ensure that t</v>
          </cell>
          <cell r="G609" t="b">
            <v>0</v>
          </cell>
          <cell r="H609"/>
          <cell r="I609">
            <v>41808</v>
          </cell>
          <cell r="K609">
            <v>36558</v>
          </cell>
          <cell r="L609" t="b">
            <v>0</v>
          </cell>
          <cell r="M609" t="str">
            <v>NNW</v>
          </cell>
          <cell r="N609" t="str">
            <v>NGN</v>
          </cell>
          <cell r="O609" t="str">
            <v>Joanna Ferguson</v>
          </cell>
          <cell r="P609" t="str">
            <v>Joanna Ferguson</v>
          </cell>
          <cell r="Q609" t="str">
            <v>ICAF 25/06/14</v>
          </cell>
          <cell r="R609" t="str">
            <v>Fiona Cottam</v>
          </cell>
          <cell r="S609" t="str">
            <v>Mark Pollard</v>
          </cell>
          <cell r="T609" t="str">
            <v>CP</v>
          </cell>
          <cell r="U609" t="str">
            <v>LIVE</v>
          </cell>
          <cell r="V609" t="b">
            <v>1</v>
          </cell>
          <cell r="X609" t="str">
            <v>TBC</v>
          </cell>
          <cell r="AD609"/>
          <cell r="AF609"/>
          <cell r="AK609">
            <v>41843</v>
          </cell>
          <cell r="AM609">
            <v>41843</v>
          </cell>
          <cell r="AN609" t="str">
            <v>Pre Sanction Review Meeting 01/07/14</v>
          </cell>
          <cell r="AP609">
            <v>9815</v>
          </cell>
          <cell r="AR609"/>
          <cell r="AS609" t="str">
            <v>SENT</v>
          </cell>
          <cell r="AT609">
            <v>41843</v>
          </cell>
          <cell r="AU609">
            <v>41844</v>
          </cell>
          <cell r="AZ609"/>
          <cell r="BB609"/>
          <cell r="BC609" t="str">
            <v>PROD</v>
          </cell>
          <cell r="BD609">
            <v>41844</v>
          </cell>
          <cell r="BE609" t="b">
            <v>1</v>
          </cell>
          <cell r="BF609">
            <v>5</v>
          </cell>
          <cell r="BH609">
            <v>41813</v>
          </cell>
          <cell r="BI609">
            <v>41813</v>
          </cell>
          <cell r="BJ609">
            <v>42756</v>
          </cell>
          <cell r="BK609">
            <v>43040</v>
          </cell>
          <cell r="BL609">
            <v>42915</v>
          </cell>
          <cell r="BM609" t="str">
            <v>SENT</v>
          </cell>
          <cell r="BN609">
            <v>43040</v>
          </cell>
          <cell r="BO609" t="str">
            <v>05/12/17 Dc Email from Joanna Ferguson to say this change was completed and paid in April.
24/11/2017 DC A copy of the CCN has been sent out to JF for approval.  As this is an old Pot 5 it has been decided that it will not go to ChMC for approval but dire</v>
          </cell>
          <cell r="BQ609"/>
          <cell r="BS609"/>
          <cell r="BU609"/>
          <cell r="BW609"/>
          <cell r="BX609"/>
          <cell r="BZ609"/>
          <cell r="CA609" t="str">
            <v>T &amp; SS</v>
          </cell>
          <cell r="CB609"/>
          <cell r="CC609" t="str">
            <v>Project Delivery</v>
          </cell>
          <cell r="CD609" t="str">
            <v>ISU</v>
          </cell>
          <cell r="CE609" t="str">
            <v>Other</v>
          </cell>
          <cell r="CF609" t="str">
            <v>31-100days</v>
          </cell>
          <cell r="CG609" t="b">
            <v>0</v>
          </cell>
          <cell r="CH609"/>
          <cell r="CJ609" t="b">
            <v>0</v>
          </cell>
          <cell r="CK609" t="b">
            <v>0</v>
          </cell>
          <cell r="CL609" t="b">
            <v>0</v>
          </cell>
          <cell r="CM609"/>
          <cell r="CO609"/>
          <cell r="CP609"/>
          <cell r="CQ609" t="b">
            <v>0</v>
          </cell>
          <cell r="CR609" t="b">
            <v>0</v>
          </cell>
          <cell r="CS609" t="str">
            <v>Customer</v>
          </cell>
          <cell r="CT609"/>
          <cell r="CU609"/>
          <cell r="CV609"/>
          <cell r="CW609"/>
          <cell r="CX609" t="b">
            <v>0</v>
          </cell>
          <cell r="CY609" t="b">
            <v>0</v>
          </cell>
          <cell r="CZ609" t="b">
            <v>0</v>
          </cell>
          <cell r="DA609" t="b">
            <v>0</v>
          </cell>
          <cell r="DB609"/>
          <cell r="DC609"/>
          <cell r="DD609"/>
          <cell r="DE609" t="b">
            <v>0</v>
          </cell>
          <cell r="DF609" t="b">
            <v>0</v>
          </cell>
        </row>
        <row r="610">
          <cell r="A610" t="str">
            <v>4009</v>
          </cell>
          <cell r="B610" t="str">
            <v>Billing History by all NTS capacity / commodity related charges (applicable dates in 2014 to Nexus implementation)</v>
          </cell>
          <cell r="C610" t="str">
            <v>12. CCR/Closedown document in progress</v>
          </cell>
          <cell r="D610">
            <v>42935</v>
          </cell>
          <cell r="E610" t="str">
            <v>CO-RCVD - 20/04/16
EQ-PNDG- 01/06/16
EQ-SENT - 03/06/16
BE-PNDG - 07/06/16
BE-PROD 07/06/16
BE-SENT 16/06/16
CA RCVD 19/07/16
SN-PNDG 19/07/16
SN SENT 29/07/16 
SN-PROD 29/07/16
PD-PROD 29/07/16
PD-IPMD 19/07/17
PD-IMPD changed to  12. CCR/Internal Docum</v>
          </cell>
          <cell r="F610" t="str">
            <v>As part of the EU Phase 4 and Charging Review (Gas) implementation, analysis of all charges needs to be 
completed to understand bookings and flows of all Shippers at all ASEPs and Exit Points. This includes the 
amount paid against these bookings and flo</v>
          </cell>
          <cell r="G610" t="b">
            <v>0</v>
          </cell>
          <cell r="H610"/>
          <cell r="I610">
            <v>42472</v>
          </cell>
          <cell r="K610">
            <v>42551</v>
          </cell>
          <cell r="L610" t="b">
            <v>0</v>
          </cell>
          <cell r="M610" t="str">
            <v>NNW</v>
          </cell>
          <cell r="N610" t="str">
            <v>NGT</v>
          </cell>
          <cell r="O610" t="str">
            <v>Beverly Viney</v>
          </cell>
          <cell r="P610" t="str">
            <v>Beverley Viney</v>
          </cell>
          <cell r="Q610" t="str">
            <v>ICAF - 20/04/16
Pre-Sanction - BER 14/06/16</v>
          </cell>
          <cell r="R610"/>
          <cell r="S610" t="str">
            <v>Mark Pollard</v>
          </cell>
          <cell r="T610" t="str">
            <v>CP</v>
          </cell>
          <cell r="U610" t="str">
            <v>LIVE</v>
          </cell>
          <cell r="V610" t="b">
            <v>0</v>
          </cell>
          <cell r="X610"/>
          <cell r="Z610">
            <v>42524</v>
          </cell>
          <cell r="AA610">
            <v>42524</v>
          </cell>
          <cell r="AB610">
            <v>42524</v>
          </cell>
          <cell r="AC610">
            <v>0</v>
          </cell>
          <cell r="AD610"/>
          <cell r="AE610">
            <v>42616</v>
          </cell>
          <cell r="AF610" t="str">
            <v>SENT</v>
          </cell>
          <cell r="AG610">
            <v>42524</v>
          </cell>
          <cell r="AH610">
            <v>42527</v>
          </cell>
          <cell r="AM610">
            <v>42537</v>
          </cell>
          <cell r="AN610" t="str">
            <v>Pre-Sanction</v>
          </cell>
          <cell r="AO610">
            <v>42629</v>
          </cell>
          <cell r="AP610">
            <v>11662</v>
          </cell>
          <cell r="AQ610">
            <v>11662</v>
          </cell>
          <cell r="AR610"/>
          <cell r="AS610" t="str">
            <v>SENT</v>
          </cell>
          <cell r="AT610">
            <v>42537</v>
          </cell>
          <cell r="AU610">
            <v>42570</v>
          </cell>
          <cell r="AV610">
            <v>42584</v>
          </cell>
          <cell r="AW610">
            <v>42580</v>
          </cell>
          <cell r="AX610">
            <v>42580</v>
          </cell>
          <cell r="AZ610" t="str">
            <v>Lorraine Cave</v>
          </cell>
          <cell r="BA610">
            <v>42580</v>
          </cell>
          <cell r="BB610"/>
          <cell r="BC610" t="str">
            <v>SENT</v>
          </cell>
          <cell r="BD610">
            <v>42580</v>
          </cell>
          <cell r="BE610" t="b">
            <v>0</v>
          </cell>
          <cell r="BF610">
            <v>5</v>
          </cell>
          <cell r="BH610">
            <v>42935</v>
          </cell>
          <cell r="BI610">
            <v>42935</v>
          </cell>
          <cell r="BJ610">
            <v>42957</v>
          </cell>
          <cell r="BM610"/>
          <cell r="BO610" t="str">
            <v xml:space="preserve">27/09/17 DC Email chaser sent ot MP re the CCN 
08/08/17 DC Email sent to MP requesting CCN be submitted to the ChMC meeting for approval.
26/07/17 DC Update from planning meeting - this has been implemented.
27/06/17 DC Update from planning meeting, imp </v>
          </cell>
          <cell r="BQ610"/>
          <cell r="BS610"/>
          <cell r="BU610"/>
          <cell r="BW610"/>
          <cell r="BX610" t="str">
            <v>Low</v>
          </cell>
          <cell r="BZ610"/>
          <cell r="CA610" t="str">
            <v>T &amp; SS</v>
          </cell>
          <cell r="CB610"/>
          <cell r="CC610" t="str">
            <v>Project Delivery</v>
          </cell>
          <cell r="CD610" t="str">
            <v>ISU</v>
          </cell>
          <cell r="CE610" t="str">
            <v>Invoicing</v>
          </cell>
          <cell r="CF610" t="str">
            <v>31-100days</v>
          </cell>
          <cell r="CG610" t="b">
            <v>0</v>
          </cell>
          <cell r="CH610"/>
          <cell r="CJ610" t="b">
            <v>0</v>
          </cell>
          <cell r="CK610" t="b">
            <v>0</v>
          </cell>
          <cell r="CL610" t="b">
            <v>0</v>
          </cell>
          <cell r="CM610"/>
          <cell r="CO610"/>
          <cell r="CP610"/>
          <cell r="CQ610" t="b">
            <v>0</v>
          </cell>
          <cell r="CR610" t="b">
            <v>0</v>
          </cell>
          <cell r="CS610" t="str">
            <v>Customer</v>
          </cell>
          <cell r="CT610"/>
          <cell r="CU610"/>
          <cell r="CV610"/>
          <cell r="CW610"/>
          <cell r="CX610" t="b">
            <v>0</v>
          </cell>
          <cell r="CY610" t="b">
            <v>0</v>
          </cell>
          <cell r="CZ610" t="b">
            <v>0</v>
          </cell>
          <cell r="DA610" t="b">
            <v>0</v>
          </cell>
          <cell r="DB610"/>
          <cell r="DC610"/>
          <cell r="DD610"/>
          <cell r="DE610" t="b">
            <v>0</v>
          </cell>
          <cell r="DF610" t="b">
            <v>0</v>
          </cell>
        </row>
        <row r="611">
          <cell r="A611" t="str">
            <v>4043</v>
          </cell>
          <cell r="B611" t="str">
            <v>DN Sales Outbound Services</v>
          </cell>
          <cell r="C611" t="str">
            <v>11. Change In Delivery</v>
          </cell>
          <cell r="D611">
            <v>42887</v>
          </cell>
          <cell r="E611" t="str">
            <v xml:space="preserve">CO-RCVD 02/06/16
EQ-PNDG 10/06/16
EQ-PROD 10/06/16
EQ-SENT 16/06/16
BE-RCVD 17/06/16
BE-PNDG 17/06/16
BE-PROD 17/06/16
BE-PROD 05/07/16
BE-SENT 31/08/16
CA-RCVD 11/11/16
SN-PNDG 11/11/16
BE-SENT 21/12/16
CA-RCVD 24/02/17
SN-PNDG 24/02/17
SN-PROD 24/02/17
</v>
          </cell>
          <cell r="F611" t="str">
            <v>Change overview: 
NG plans to hive across its Gas Distribution Network business into a legally separate entity (referred to as National 
Grid Gas Distribution Limited) on 1st October 2016. This precedes the planned subsequent sale by NG of a majority 
sta</v>
          </cell>
          <cell r="G611" t="b">
            <v>0</v>
          </cell>
          <cell r="H611" t="str">
            <v>xrn4018
XRN4129
XRN4130
XRN4131
XRN4132
COR4043.1
COR4043.2
COR4043.3
COR4043.4
COR4043.5
COR4043.6</v>
          </cell>
          <cell r="I611">
            <v>42516</v>
          </cell>
          <cell r="J611">
            <v>42531</v>
          </cell>
          <cell r="K611">
            <v>42644</v>
          </cell>
          <cell r="L611" t="b">
            <v>0</v>
          </cell>
          <cell r="M611" t="str">
            <v>NNW</v>
          </cell>
          <cell r="N611" t="str">
            <v>NGD</v>
          </cell>
          <cell r="O611" t="str">
            <v>Chris Warner</v>
          </cell>
          <cell r="P611" t="str">
            <v>Chris Warner</v>
          </cell>
          <cell r="Q611" t="str">
            <v>01/06/2017ss Case/BER approved at Pre-Sanction today</v>
          </cell>
          <cell r="R611"/>
          <cell r="S611" t="str">
            <v>Mark Pollard</v>
          </cell>
          <cell r="T611" t="str">
            <v>CP</v>
          </cell>
          <cell r="U611" t="str">
            <v>LIVE</v>
          </cell>
          <cell r="V611" t="b">
            <v>1</v>
          </cell>
          <cell r="X611"/>
          <cell r="Y611">
            <v>42531</v>
          </cell>
          <cell r="Z611">
            <v>42545</v>
          </cell>
          <cell r="AB611">
            <v>42537</v>
          </cell>
          <cell r="AC611">
            <v>130000</v>
          </cell>
          <cell r="AD611"/>
          <cell r="AE611">
            <v>42629</v>
          </cell>
          <cell r="AF611" t="str">
            <v>SENT</v>
          </cell>
          <cell r="AG611">
            <v>42537</v>
          </cell>
          <cell r="AH611">
            <v>42538</v>
          </cell>
          <cell r="AI611">
            <v>42552</v>
          </cell>
          <cell r="AJ611">
            <v>42556</v>
          </cell>
          <cell r="AK611">
            <v>42613</v>
          </cell>
          <cell r="AM611">
            <v>42725</v>
          </cell>
          <cell r="AN611" t="str">
            <v>Pre-sanction 15/11/16</v>
          </cell>
          <cell r="AO611">
            <v>42757</v>
          </cell>
          <cell r="AP611">
            <v>2249460</v>
          </cell>
          <cell r="AR611"/>
          <cell r="AS611" t="str">
            <v>SENT</v>
          </cell>
          <cell r="AT611">
            <v>42725</v>
          </cell>
          <cell r="AU611">
            <v>42790</v>
          </cell>
          <cell r="AV611">
            <v>42804</v>
          </cell>
          <cell r="AZ611"/>
          <cell r="BA611">
            <v>42803</v>
          </cell>
          <cell r="BB611"/>
          <cell r="BC611" t="str">
            <v>SENT</v>
          </cell>
          <cell r="BD611">
            <v>42803</v>
          </cell>
          <cell r="BE611" t="b">
            <v>0</v>
          </cell>
          <cell r="BF611">
            <v>5</v>
          </cell>
          <cell r="BH611">
            <v>42887</v>
          </cell>
          <cell r="BI611">
            <v>42887</v>
          </cell>
          <cell r="BJ611">
            <v>43372</v>
          </cell>
          <cell r="BM611"/>
          <cell r="BO611" t="str">
            <v>15/01: Mark Pollard has confirmed via email that the COR4043: DN Sales Project is currently still running its live operational support stream. This is scheduled to conclude on 29th June 2018. Once completed, the following closedown documents can be create</v>
          </cell>
          <cell r="BQ611"/>
          <cell r="BS611"/>
          <cell r="BU611"/>
          <cell r="BW611"/>
          <cell r="BX611" t="str">
            <v>Medium</v>
          </cell>
          <cell r="BZ611"/>
          <cell r="CA611" t="str">
            <v>T &amp; SS</v>
          </cell>
          <cell r="CB611"/>
          <cell r="CC611" t="str">
            <v>Project Delivery</v>
          </cell>
          <cell r="CD611" t="str">
            <v>ISU</v>
          </cell>
          <cell r="CE611" t="str">
            <v>Invoicing</v>
          </cell>
          <cell r="CF611" t="str">
            <v>31-100days</v>
          </cell>
          <cell r="CG611" t="b">
            <v>0</v>
          </cell>
          <cell r="CH611"/>
          <cell r="CJ611" t="b">
            <v>0</v>
          </cell>
          <cell r="CK611" t="b">
            <v>0</v>
          </cell>
          <cell r="CL611" t="b">
            <v>0</v>
          </cell>
          <cell r="CM611"/>
          <cell r="CO611"/>
          <cell r="CP611"/>
          <cell r="CQ611" t="b">
            <v>0</v>
          </cell>
          <cell r="CR611" t="b">
            <v>0</v>
          </cell>
          <cell r="CS611"/>
          <cell r="CT611"/>
          <cell r="CU611"/>
          <cell r="CV611"/>
          <cell r="CW611"/>
          <cell r="CX611" t="b">
            <v>0</v>
          </cell>
          <cell r="CY611" t="b">
            <v>0</v>
          </cell>
          <cell r="CZ611" t="b">
            <v>0</v>
          </cell>
          <cell r="DA611" t="b">
            <v>0</v>
          </cell>
          <cell r="DB611"/>
          <cell r="DC611"/>
          <cell r="DD611"/>
          <cell r="DE611" t="b">
            <v>0</v>
          </cell>
          <cell r="DF611" t="b">
            <v>0</v>
          </cell>
        </row>
        <row r="612">
          <cell r="A612" t="str">
            <v>4073</v>
          </cell>
          <cell r="B612" t="str">
            <v>EU Phase 4A</v>
          </cell>
          <cell r="C612" t="str">
            <v>13.2 Closedown document awaiting approval</v>
          </cell>
          <cell r="D612">
            <v>43110</v>
          </cell>
          <cell r="E612" t="str">
            <v>CO-RCVD 03/08/16
EQ-PNDG 04/08/16
EQ-PROD 04/08/16
EQ-SENT 16/08/16
BE-SENT 18/10/16
CA-RCVD 21/10/16
SN-PNDG 21/10/16
SN-PROD 04/11/16
SN-PNDG 13/12/16
SN-SENT 23/12/16
PD-PROD 23/12/16
PD-IMPD 13/08/17
PD-IMPD changed to  12. CCR/Internal Document in P</v>
          </cell>
          <cell r="F612" t="str">
            <v>The priority of this Change Order Request is high. National Grid is legally obligated to be compliant with the EU Capacity Allocation Mechanism (CAM) Network Code and the UNC. Building on the lessons learnt from previous EU projects, National Grid has loo</v>
          </cell>
          <cell r="G612" t="b">
            <v>0</v>
          </cell>
          <cell r="H612" t="str">
            <v>4073</v>
          </cell>
          <cell r="I612">
            <v>42576</v>
          </cell>
          <cell r="J612">
            <v>42590</v>
          </cell>
          <cell r="K612">
            <v>43009</v>
          </cell>
          <cell r="L612" t="b">
            <v>0</v>
          </cell>
          <cell r="M612" t="str">
            <v>NNW</v>
          </cell>
          <cell r="N612" t="str">
            <v>NGT</v>
          </cell>
          <cell r="O612" t="str">
            <v>Beverley Viney</v>
          </cell>
          <cell r="P612" t="str">
            <v>Beverley Viney</v>
          </cell>
          <cell r="Q612" t="str">
            <v>ICAF - 03/08/16
ICAF revised CO - 19.10.16 
Pre-Sanction 09/08/16
Pre-Sanction 18/10/16
ICAF Revised CO 16/11/16
Adjusted BER 06/12/16</v>
          </cell>
          <cell r="R612" t="str">
            <v>Beverly Viney</v>
          </cell>
          <cell r="S612" t="str">
            <v>Rachel Addison</v>
          </cell>
          <cell r="T612" t="str">
            <v>CP</v>
          </cell>
          <cell r="U612" t="str">
            <v>LIVE</v>
          </cell>
          <cell r="V612" t="b">
            <v>1</v>
          </cell>
          <cell r="X612" t="str">
            <v>Sue Broadbent</v>
          </cell>
          <cell r="Y612">
            <v>42586</v>
          </cell>
          <cell r="Z612">
            <v>42598</v>
          </cell>
          <cell r="AA612">
            <v>42598</v>
          </cell>
          <cell r="AB612">
            <v>42598</v>
          </cell>
          <cell r="AC612">
            <v>50650</v>
          </cell>
          <cell r="AD612" t="str">
            <v>3 months</v>
          </cell>
          <cell r="AE612">
            <v>42720</v>
          </cell>
          <cell r="AF612" t="str">
            <v>SENT</v>
          </cell>
          <cell r="AG612">
            <v>42598</v>
          </cell>
          <cell r="AH612">
            <v>42604</v>
          </cell>
          <cell r="AI612">
            <v>42619</v>
          </cell>
          <cell r="AM612">
            <v>42713</v>
          </cell>
          <cell r="AN612" t="str">
            <v>Pre Sanction</v>
          </cell>
          <cell r="AO612">
            <v>42753</v>
          </cell>
          <cell r="AP612">
            <v>1970668</v>
          </cell>
          <cell r="AR612"/>
          <cell r="AS612" t="str">
            <v>SENT</v>
          </cell>
          <cell r="AT612">
            <v>42661</v>
          </cell>
          <cell r="AU612">
            <v>42717</v>
          </cell>
          <cell r="AV612">
            <v>42731</v>
          </cell>
          <cell r="AW612">
            <v>42727</v>
          </cell>
          <cell r="AX612">
            <v>42727</v>
          </cell>
          <cell r="AY612">
            <v>42727</v>
          </cell>
          <cell r="AZ612"/>
          <cell r="BA612">
            <v>42727</v>
          </cell>
          <cell r="BB612" t="str">
            <v>10 Months</v>
          </cell>
          <cell r="BC612" t="str">
            <v>SENT</v>
          </cell>
          <cell r="BD612">
            <v>42727</v>
          </cell>
          <cell r="BE612" t="b">
            <v>1</v>
          </cell>
          <cell r="BF612">
            <v>5</v>
          </cell>
          <cell r="BH612">
            <v>43000</v>
          </cell>
          <cell r="BI612">
            <v>43000</v>
          </cell>
          <cell r="BJ612">
            <v>43098</v>
          </cell>
          <cell r="BK612">
            <v>43111</v>
          </cell>
          <cell r="BM612"/>
          <cell r="BO612" t="str">
            <v xml:space="preserve">11/01/2018 DC Sent CCN to Transmission for approval as request by Rachel Addison.
12/10/2017 ME changed Status to PD-IMPD
20/09/17 DC Email from RA to change the closedown date.
07/09/17 DC Update for planning meeting, go live was completed on time, PIUS </v>
          </cell>
          <cell r="BQ612"/>
          <cell r="BS612"/>
          <cell r="BU612"/>
          <cell r="BW612"/>
          <cell r="BX612" t="str">
            <v>Medium</v>
          </cell>
          <cell r="BZ612"/>
          <cell r="CA612" t="str">
            <v>T &amp; SS</v>
          </cell>
          <cell r="CB612"/>
          <cell r="CC612" t="str">
            <v>Project Delivery</v>
          </cell>
          <cell r="CD612" t="str">
            <v>Gemini</v>
          </cell>
          <cell r="CE612" t="str">
            <v>Other</v>
          </cell>
          <cell r="CF612" t="str">
            <v>100+days</v>
          </cell>
          <cell r="CG612" t="b">
            <v>0</v>
          </cell>
          <cell r="CH612"/>
          <cell r="CJ612" t="b">
            <v>0</v>
          </cell>
          <cell r="CK612" t="b">
            <v>0</v>
          </cell>
          <cell r="CL612" t="b">
            <v>0</v>
          </cell>
          <cell r="CM612"/>
          <cell r="CO612"/>
          <cell r="CP612"/>
          <cell r="CQ612" t="b">
            <v>0</v>
          </cell>
          <cell r="CR612" t="b">
            <v>0</v>
          </cell>
          <cell r="CS612"/>
          <cell r="CT612"/>
          <cell r="CU612"/>
          <cell r="CV612"/>
          <cell r="CW612"/>
          <cell r="CX612" t="b">
            <v>0</v>
          </cell>
          <cell r="CY612" t="b">
            <v>0</v>
          </cell>
          <cell r="CZ612" t="b">
            <v>0</v>
          </cell>
          <cell r="DA612" t="b">
            <v>0</v>
          </cell>
          <cell r="DB612"/>
          <cell r="DC612"/>
          <cell r="DD612"/>
          <cell r="DE612" t="b">
            <v>0</v>
          </cell>
          <cell r="DF612" t="b">
            <v>0</v>
          </cell>
        </row>
        <row r="613">
          <cell r="A613" t="str">
            <v>4149</v>
          </cell>
          <cell r="B613" t="str">
            <v>NG Gateway Migration</v>
          </cell>
          <cell r="C613" t="str">
            <v>11. Change In Delivery</v>
          </cell>
          <cell r="D613">
            <v>43020</v>
          </cell>
          <cell r="E613" t="str">
            <v>CO-RCVD - 08/12/16
EQ-PNDG - 08/12/16
EQ-PROD - 15/03/17
EQ-SENT - 22/03/17
BE-RCVD - 24/03/17
BE-PNDG - 07/04/17
BE-PROD - 07/04/17
BE-PROD - 26/05/17
BE-SENT- 04/07/17
CA-RCVD 13/07/17
PD-PROD 12/10/2017
Moved from PD-PROD to 11. Change in delivery</v>
          </cell>
          <cell r="F613" t="str">
            <v>Our understanding is that XoServe have network connections to STIG1/2 which are delivered under TCS/BT subcontract. We would like to migrate those connections away from Leicester first, then Hinckley into more strategic NG locations (most likely VSTIGs)</v>
          </cell>
          <cell r="G613" t="b">
            <v>0</v>
          </cell>
          <cell r="H613"/>
          <cell r="I613">
            <v>42702</v>
          </cell>
          <cell r="J613">
            <v>42809</v>
          </cell>
          <cell r="K613">
            <v>43190</v>
          </cell>
          <cell r="L613" t="b">
            <v>0</v>
          </cell>
          <cell r="M613" t="str">
            <v>NNW</v>
          </cell>
          <cell r="N613" t="str">
            <v>NGT</v>
          </cell>
          <cell r="O613"/>
          <cell r="P613" t="str">
            <v>Beverley Viney</v>
          </cell>
          <cell r="Q613" t="str">
            <v>ICAF 30/11/16
ICAF 25/02/17 Revised CO
Pre-Sanction 13/06/17 BC &amp; BER</v>
          </cell>
          <cell r="R613"/>
          <cell r="S613" t="str">
            <v>Rachel Addison</v>
          </cell>
          <cell r="T613" t="str">
            <v>CP</v>
          </cell>
          <cell r="U613" t="str">
            <v>LIVE</v>
          </cell>
          <cell r="V613" t="b">
            <v>1</v>
          </cell>
          <cell r="X613" t="str">
            <v>Nicola Walton</v>
          </cell>
          <cell r="Y613">
            <v>42809</v>
          </cell>
          <cell r="Z613">
            <v>42817</v>
          </cell>
          <cell r="AA613">
            <v>42817</v>
          </cell>
          <cell r="AB613">
            <v>42816</v>
          </cell>
          <cell r="AC613">
            <v>7000</v>
          </cell>
          <cell r="AD613" t="str">
            <v>9 weeks</v>
          </cell>
          <cell r="AE613">
            <v>42908</v>
          </cell>
          <cell r="AF613" t="str">
            <v>SENT</v>
          </cell>
          <cell r="AG613">
            <v>42816</v>
          </cell>
          <cell r="AH613">
            <v>42818</v>
          </cell>
          <cell r="AI613">
            <v>42860</v>
          </cell>
          <cell r="AJ613">
            <v>42881</v>
          </cell>
          <cell r="AK613">
            <v>42913</v>
          </cell>
          <cell r="AL613">
            <v>42926</v>
          </cell>
          <cell r="AM613">
            <v>42920</v>
          </cell>
          <cell r="AN613"/>
          <cell r="AR613"/>
          <cell r="AS613" t="str">
            <v>PROD</v>
          </cell>
          <cell r="AT613">
            <v>42920</v>
          </cell>
          <cell r="AU613">
            <v>42929</v>
          </cell>
          <cell r="AZ613"/>
          <cell r="BB613"/>
          <cell r="BC613"/>
          <cell r="BE613" t="b">
            <v>0</v>
          </cell>
          <cell r="BF613">
            <v>5</v>
          </cell>
          <cell r="BH613">
            <v>43281</v>
          </cell>
          <cell r="BM613"/>
          <cell r="BO613" t="str">
            <v>21/02/2018 DC Update from 
09/11/17 DC Update from ME - PCC form will be raised to confirm indicitive dates as they have now been confirmed.
12/10/2017 ME Update PD-PROD
06/09/17 Update from planning PCC form still being drafted, Due to implement end of J</v>
          </cell>
          <cell r="BQ613"/>
          <cell r="BS613"/>
          <cell r="BU613"/>
          <cell r="BW613"/>
          <cell r="BX613" t="str">
            <v>Medium</v>
          </cell>
          <cell r="BZ613"/>
          <cell r="CA613" t="str">
            <v>T &amp; SS</v>
          </cell>
          <cell r="CB613"/>
          <cell r="CC613" t="str">
            <v>Project Delivery</v>
          </cell>
          <cell r="CD613" t="str">
            <v>Other</v>
          </cell>
          <cell r="CE613" t="str">
            <v>Other</v>
          </cell>
          <cell r="CF613" t="str">
            <v>100+days</v>
          </cell>
          <cell r="CG613" t="b">
            <v>0</v>
          </cell>
          <cell r="CH613"/>
          <cell r="CJ613" t="b">
            <v>0</v>
          </cell>
          <cell r="CK613" t="b">
            <v>0</v>
          </cell>
          <cell r="CL613" t="b">
            <v>0</v>
          </cell>
          <cell r="CM613" t="str">
            <v>£100k-£500k</v>
          </cell>
          <cell r="CN613">
            <v>133000</v>
          </cell>
          <cell r="CO613"/>
          <cell r="CP613"/>
          <cell r="CQ613" t="b">
            <v>0</v>
          </cell>
          <cell r="CR613" t="b">
            <v>0</v>
          </cell>
          <cell r="CS613" t="str">
            <v>Customer</v>
          </cell>
          <cell r="CT613"/>
          <cell r="CU613"/>
          <cell r="CV613"/>
          <cell r="CW613"/>
          <cell r="CX613" t="b">
            <v>0</v>
          </cell>
          <cell r="CY613" t="b">
            <v>0</v>
          </cell>
          <cell r="CZ613" t="b">
            <v>0</v>
          </cell>
          <cell r="DA613" t="b">
            <v>0</v>
          </cell>
          <cell r="DB613"/>
          <cell r="DC613"/>
          <cell r="DD613"/>
          <cell r="DE613" t="b">
            <v>0</v>
          </cell>
          <cell r="DF613" t="b">
            <v>0</v>
          </cell>
          <cell r="DG613">
            <v>42935</v>
          </cell>
        </row>
        <row r="614">
          <cell r="A614" t="str">
            <v>4368</v>
          </cell>
          <cell r="B614" t="str">
            <v>EU Gas Capacity Conversion Interim Optimal Solution</v>
          </cell>
          <cell r="C614" t="str">
            <v>12. CCR/Closedown document in progress</v>
          </cell>
          <cell r="D614">
            <v>43194</v>
          </cell>
          <cell r="E614" t="str">
            <v>CO-RCVD 12/10/2017
EQ-PROD 12/10/2017
BE-SENT 13/10/2017
Moved from BE-SENT to 10. BER/Business Case awaiting ChMC approval 08/11/2017
11. Change In delivery
12. CCR/Closedown document in progress</v>
          </cell>
          <cell r="F614" t="str">
            <v>National Grid is legally obligated to be compliant with the EU Capacity Allocation Mechanism (CAM) Network Code and the UNC. This Change Proposal proposes to modify Gemini to meet the obligations set-out in the CAM Code and the UNC in relation to Capacity</v>
          </cell>
          <cell r="G614" t="b">
            <v>0</v>
          </cell>
          <cell r="H614" t="str">
            <v>XRN</v>
          </cell>
          <cell r="I614">
            <v>42993</v>
          </cell>
          <cell r="K614">
            <v>43101</v>
          </cell>
          <cell r="L614" t="b">
            <v>0</v>
          </cell>
          <cell r="M614"/>
          <cell r="N614"/>
          <cell r="O614" t="str">
            <v>Darren Lond/Beverley Darren Lond/Beverley Viney</v>
          </cell>
          <cell r="P614" t="str">
            <v>Darren Lond/Beverley Viney</v>
          </cell>
          <cell r="Q614" t="str">
            <v>ChMC 11/10/2017
Business case &amp; BER Pre-sanc 17/10/17</v>
          </cell>
          <cell r="R614" t="str">
            <v>Jane Rocky</v>
          </cell>
          <cell r="S614" t="str">
            <v>Rachel Addison</v>
          </cell>
          <cell r="T614" t="str">
            <v>CP</v>
          </cell>
          <cell r="U614" t="str">
            <v>LIVE</v>
          </cell>
          <cell r="V614" t="b">
            <v>0</v>
          </cell>
          <cell r="X614" t="str">
            <v>Tammy Gardner</v>
          </cell>
          <cell r="AD614"/>
          <cell r="AF614"/>
          <cell r="AK614">
            <v>43047</v>
          </cell>
          <cell r="AN614"/>
          <cell r="AR614"/>
          <cell r="AS614"/>
          <cell r="AZ614"/>
          <cell r="BB614"/>
          <cell r="BC614"/>
          <cell r="BE614" t="b">
            <v>0</v>
          </cell>
          <cell r="BH614">
            <v>43149</v>
          </cell>
          <cell r="BI614">
            <v>43149</v>
          </cell>
          <cell r="BM614"/>
          <cell r="BO614" t="str">
            <v>​19/01/18 - Julie B - Pooja going to CAB next and will advise delivery date has moved
16/11/2017 DC BER approved moved into 11. change in delivery.
30/10/17: Cm tammy has made changes to the Start Up approach after it went round for review last Tuesday 2</v>
          </cell>
          <cell r="BQ614"/>
          <cell r="BS614"/>
          <cell r="BU614"/>
          <cell r="BW614"/>
          <cell r="BX614"/>
          <cell r="BZ614"/>
          <cell r="CA614" t="str">
            <v>T &amp; SS</v>
          </cell>
          <cell r="CB614"/>
          <cell r="CC614" t="str">
            <v>Project Delivery</v>
          </cell>
          <cell r="CD614" t="str">
            <v>Gemini</v>
          </cell>
          <cell r="CE614" t="str">
            <v>Invoicing</v>
          </cell>
          <cell r="CF614" t="str">
            <v>31-100days</v>
          </cell>
          <cell r="CG614" t="b">
            <v>0</v>
          </cell>
          <cell r="CH614"/>
          <cell r="CJ614" t="b">
            <v>0</v>
          </cell>
          <cell r="CK614" t="b">
            <v>0</v>
          </cell>
          <cell r="CL614" t="b">
            <v>0</v>
          </cell>
          <cell r="CM614"/>
          <cell r="CO614"/>
          <cell r="CP614"/>
          <cell r="CQ614" t="b">
            <v>0</v>
          </cell>
          <cell r="CR614" t="b">
            <v>0</v>
          </cell>
          <cell r="CS614" t="str">
            <v>Customer</v>
          </cell>
          <cell r="CT614"/>
          <cell r="CU614"/>
          <cell r="CV614"/>
          <cell r="CW614"/>
          <cell r="CX614" t="b">
            <v>0</v>
          </cell>
          <cell r="CY614" t="b">
            <v>0</v>
          </cell>
          <cell r="CZ614" t="b">
            <v>0</v>
          </cell>
          <cell r="DA614" t="b">
            <v>0</v>
          </cell>
          <cell r="DB614"/>
          <cell r="DC614"/>
          <cell r="DD614"/>
          <cell r="DE614" t="b">
            <v>0</v>
          </cell>
          <cell r="DF614" t="b">
            <v>0</v>
          </cell>
          <cell r="DG614">
            <v>43383</v>
          </cell>
          <cell r="DJ614">
            <v>43047</v>
          </cell>
        </row>
        <row r="615">
          <cell r="A615" t="str">
            <v>4376</v>
          </cell>
          <cell r="B615" t="str">
            <v>GB Charging &amp; Incremental (IP PARCA) Capacity Allocation Change Delivery (2019)</v>
          </cell>
          <cell r="C615" t="str">
            <v>11. Change In Delivery</v>
          </cell>
          <cell r="D615">
            <v>43091</v>
          </cell>
          <cell r="E615" t="str">
            <v>CO-RCVD  11/10/2017
EQ-PROD 12/10/2017
BE-PROD 25/10/2017
Moved from BE-PROD to 9. Business Case Awaiting Board Approval
10. BER/Business Case Awaiting ChMC Approval
11. Change In Delivery</v>
          </cell>
          <cell r="F615" t="str">
            <v xml:space="preserve">National Grid is legally obligated to be compliant with EU legislation and the Uniform Network Code (UNC). This Change Proposal proposes to modify Gemini to meet the obligations set-out in Modification 6212 for GB Charging and Modification 597 and 611 in </v>
          </cell>
          <cell r="G615" t="b">
            <v>0</v>
          </cell>
          <cell r="H615" t="str">
            <v>NA</v>
          </cell>
          <cell r="I615">
            <v>43000</v>
          </cell>
          <cell r="K615">
            <v>43466</v>
          </cell>
          <cell r="L615" t="b">
            <v>0</v>
          </cell>
          <cell r="M615"/>
          <cell r="N615"/>
          <cell r="O615" t="str">
            <v>Chris Gumbley/Darren Lond</v>
          </cell>
          <cell r="P615" t="str">
            <v>Chris Gumbley/Darren Lond</v>
          </cell>
          <cell r="Q615" t="str">
            <v xml:space="preserve"> Change Proposal - ICAF 27/09/17
 Change Proposal - ChMC 11/10/17
Start Up Approach  Pre-Sanction Via email 12/10/17
BER/BC approved at Pe-Santion 31/10/17</v>
          </cell>
          <cell r="R615" t="str">
            <v>Jane Rocky</v>
          </cell>
          <cell r="S615" t="str">
            <v>Nicola Patmore</v>
          </cell>
          <cell r="T615" t="str">
            <v>CP</v>
          </cell>
          <cell r="U615" t="str">
            <v>LIVE</v>
          </cell>
          <cell r="V615" t="b">
            <v>0</v>
          </cell>
          <cell r="X615" t="str">
            <v>Manisha Bhardwaj</v>
          </cell>
          <cell r="AD615"/>
          <cell r="AF615" t="str">
            <v>PROD</v>
          </cell>
          <cell r="AG615">
            <v>43033</v>
          </cell>
          <cell r="AK615">
            <v>43048</v>
          </cell>
          <cell r="AN615"/>
          <cell r="AR615"/>
          <cell r="AS615" t="str">
            <v>PROD</v>
          </cell>
          <cell r="AT615">
            <v>43048</v>
          </cell>
          <cell r="AZ615"/>
          <cell r="BB615"/>
          <cell r="BC615"/>
          <cell r="BE615" t="b">
            <v>0</v>
          </cell>
          <cell r="BG615">
            <v>43091</v>
          </cell>
          <cell r="BH615">
            <v>43419</v>
          </cell>
          <cell r="BM615"/>
          <cell r="BO615" t="str">
            <v>22/12/2017 DC The BER has now been approved by Grid, Hannah Reddy sent an email confirming this.
19/12/2017 DC I have spoken to Nicky Patmore today who has confirmed that this BER needs approval from National Grid at a higher level.  It is not approved at</v>
          </cell>
          <cell r="BQ615"/>
          <cell r="BS615"/>
          <cell r="BU615"/>
          <cell r="BW615"/>
          <cell r="BX615"/>
          <cell r="BZ615"/>
          <cell r="CA615" t="str">
            <v>T &amp; SS</v>
          </cell>
          <cell r="CB615"/>
          <cell r="CC615" t="str">
            <v>Project Delivery</v>
          </cell>
          <cell r="CD615" t="str">
            <v>ISU</v>
          </cell>
          <cell r="CE615" t="str">
            <v>Invoicing</v>
          </cell>
          <cell r="CF615" t="str">
            <v>31-100days</v>
          </cell>
          <cell r="CG615" t="b">
            <v>0</v>
          </cell>
          <cell r="CH615"/>
          <cell r="CJ615" t="b">
            <v>0</v>
          </cell>
          <cell r="CK615" t="b">
            <v>0</v>
          </cell>
          <cell r="CL615" t="b">
            <v>0</v>
          </cell>
          <cell r="CM615"/>
          <cell r="CO615"/>
          <cell r="CP615"/>
          <cell r="CQ615" t="b">
            <v>0</v>
          </cell>
          <cell r="CR615" t="b">
            <v>0</v>
          </cell>
          <cell r="CS615" t="str">
            <v>Customer</v>
          </cell>
          <cell r="CT615"/>
          <cell r="CU615"/>
          <cell r="CV615" t="str">
            <v>ChMC endorsed Change Proposal</v>
          </cell>
          <cell r="CW615" t="str">
            <v>One Market Participant</v>
          </cell>
          <cell r="CX615" t="b">
            <v>0</v>
          </cell>
          <cell r="CY615" t="b">
            <v>1</v>
          </cell>
          <cell r="CZ615" t="b">
            <v>0</v>
          </cell>
          <cell r="DA615" t="b">
            <v>0</v>
          </cell>
          <cell r="DB615" t="str">
            <v>Service Area 7: NTS Capacity / LDZ Capacity / Commodity / Reconciliation / Ad-Hoc Adjustment and Energy Balancing Invoices</v>
          </cell>
          <cell r="DC615" t="str">
            <v>One</v>
          </cell>
          <cell r="DD615" t="str">
            <v>Medium</v>
          </cell>
          <cell r="DE615" t="b">
            <v>0</v>
          </cell>
          <cell r="DF615" t="b">
            <v>0</v>
          </cell>
          <cell r="DG615">
            <v>43020</v>
          </cell>
          <cell r="DJ615">
            <v>43082</v>
          </cell>
        </row>
        <row r="616">
          <cell r="A616" t="str">
            <v>4550</v>
          </cell>
          <cell r="B616" t="str">
            <v>Gemini Re-platform</v>
          </cell>
          <cell r="C616" t="str">
            <v>6. EQR Awaiting ChMC Approval</v>
          </cell>
          <cell r="D616">
            <v>43143</v>
          </cell>
          <cell r="E616" t="str">
            <v>1. Awaiting ICAF Assignment
2.1. Start-Up Approach In Progress
4.EQR In-Progress
7. BER/Business Case In Progress
6. EQR Awaiting ChMC Approval</v>
          </cell>
          <cell r="F616" t="str">
            <v>The Gemini IT system is currently owned by National Grid and operated and maintained by Xoserve.  Xoserve have advised National Grid that this system is now operating on aging hardware and infrastructure software which brings increasing risks to its secur</v>
          </cell>
          <cell r="G616" t="b">
            <v>0</v>
          </cell>
          <cell r="H616"/>
          <cell r="I616">
            <v>43073</v>
          </cell>
          <cell r="K616">
            <v>43831</v>
          </cell>
          <cell r="L616" t="b">
            <v>0</v>
          </cell>
          <cell r="M616"/>
          <cell r="N616"/>
          <cell r="O616"/>
          <cell r="P616" t="str">
            <v>Phil Hobbins</v>
          </cell>
          <cell r="Q616"/>
          <cell r="R616" t="str">
            <v>National Grid</v>
          </cell>
          <cell r="S616" t="str">
            <v>Hannah Reddy</v>
          </cell>
          <cell r="T616" t="str">
            <v>CP</v>
          </cell>
          <cell r="U616" t="str">
            <v>LIVE</v>
          </cell>
          <cell r="V616" t="b">
            <v>0</v>
          </cell>
          <cell r="X616"/>
          <cell r="AD616"/>
          <cell r="AF616"/>
          <cell r="AN616"/>
          <cell r="AR616"/>
          <cell r="AS616"/>
          <cell r="AZ616"/>
          <cell r="BB616"/>
          <cell r="BC616"/>
          <cell r="BE616" t="b">
            <v>0</v>
          </cell>
          <cell r="BM616"/>
          <cell r="BO616" t="str">
            <v xml:space="preserve">08/03/2018 DC The EQR was not approved at ChMC yesterday.  There are internal approval going on, an email will be circulated once approval has been granted.
01/03/2018 Dc EQR submitted to Emma for March ChMC meeting.
14/02/18 Julie B - Update from Hannah </v>
          </cell>
          <cell r="BQ616"/>
          <cell r="BS616"/>
          <cell r="BU616"/>
          <cell r="BW616"/>
          <cell r="BX616"/>
          <cell r="BZ616"/>
          <cell r="CA616" t="str">
            <v>T &amp; SS</v>
          </cell>
          <cell r="CB616"/>
          <cell r="CC616" t="str">
            <v>Project Delivery</v>
          </cell>
          <cell r="CD616" t="str">
            <v>Gemini</v>
          </cell>
          <cell r="CE616"/>
          <cell r="CF616" t="str">
            <v>60-100 days</v>
          </cell>
          <cell r="CG616" t="b">
            <v>0</v>
          </cell>
          <cell r="CH616"/>
          <cell r="CJ616" t="b">
            <v>0</v>
          </cell>
          <cell r="CK616" t="b">
            <v>0</v>
          </cell>
          <cell r="CL616" t="b">
            <v>0</v>
          </cell>
          <cell r="CM616"/>
          <cell r="CN616">
            <v>0</v>
          </cell>
          <cell r="CO616"/>
          <cell r="CP616"/>
          <cell r="CQ616" t="b">
            <v>0</v>
          </cell>
          <cell r="CR616" t="b">
            <v>0</v>
          </cell>
          <cell r="CS616"/>
          <cell r="CT616"/>
          <cell r="CU616"/>
          <cell r="CV616"/>
          <cell r="CW616"/>
          <cell r="CX616" t="b">
            <v>0</v>
          </cell>
          <cell r="CY616" t="b">
            <v>0</v>
          </cell>
          <cell r="CZ616" t="b">
            <v>0</v>
          </cell>
          <cell r="DA616" t="b">
            <v>0</v>
          </cell>
          <cell r="DB616" t="str">
            <v>Service Area 20: UK Link Gemini System Services</v>
          </cell>
          <cell r="DC616" t="str">
            <v>One</v>
          </cell>
          <cell r="DD616" t="str">
            <v>Medium</v>
          </cell>
          <cell r="DE616" t="b">
            <v>0</v>
          </cell>
          <cell r="DF616" t="b">
            <v>0</v>
          </cell>
          <cell r="DG616">
            <v>43082</v>
          </cell>
        </row>
        <row r="617">
          <cell r="A617" t="str">
            <v>4572</v>
          </cell>
          <cell r="B617" t="str">
            <v>Retail &amp; Network Release 3</v>
          </cell>
          <cell r="C617" t="str">
            <v>7. BER/Business Case In Progress</v>
          </cell>
          <cell r="D617">
            <v>43138</v>
          </cell>
          <cell r="E617" t="str">
            <v>2.1. Start-Up Approach In Progress
4. EQR In-Progress
7. BER/Business Case In Progress 07/02/18</v>
          </cell>
          <cell r="F617"/>
          <cell r="G617" t="b">
            <v>0</v>
          </cell>
          <cell r="H617"/>
          <cell r="I617">
            <v>43103</v>
          </cell>
          <cell r="K617">
            <v>43404</v>
          </cell>
          <cell r="L617" t="b">
            <v>0</v>
          </cell>
          <cell r="M617"/>
          <cell r="N617"/>
          <cell r="O617"/>
          <cell r="P617" t="str">
            <v>Padmini Duvvuri</v>
          </cell>
          <cell r="Q617"/>
          <cell r="R617"/>
          <cell r="S617" t="str">
            <v>Padmini Duvvuri</v>
          </cell>
          <cell r="T617" t="str">
            <v>CP</v>
          </cell>
          <cell r="U617" t="str">
            <v>LIVE</v>
          </cell>
          <cell r="V617" t="b">
            <v>0</v>
          </cell>
          <cell r="X617"/>
          <cell r="AD617"/>
          <cell r="AF617"/>
          <cell r="AN617"/>
          <cell r="AR617"/>
          <cell r="AS617"/>
          <cell r="AZ617"/>
          <cell r="BB617"/>
          <cell r="BC617"/>
          <cell r="BE617" t="b">
            <v>0</v>
          </cell>
          <cell r="BH617">
            <v>43413</v>
          </cell>
          <cell r="BM617"/>
          <cell r="BO617" t="str">
            <v>07/02/18 - ChMC outcome - R3 Initial Scope approved / EQR Approved / Proposed BER to be submitted for ChmC April
18/01/18 - Julie B - Business Case agreed at IRC 17th Jan.
17/01/18 Julie B - Business Case reviewed at iCAF prior to going to IRC for appro</v>
          </cell>
          <cell r="BQ617"/>
          <cell r="BS617"/>
          <cell r="BU617"/>
          <cell r="BW617"/>
          <cell r="BX617"/>
          <cell r="BY617">
            <v>3</v>
          </cell>
          <cell r="BZ617"/>
          <cell r="CA617" t="str">
            <v>R &amp; N</v>
          </cell>
          <cell r="CB617"/>
          <cell r="CC617" t="str">
            <v>Project Delivery</v>
          </cell>
          <cell r="CD617" t="str">
            <v>ISU</v>
          </cell>
          <cell r="CE617"/>
          <cell r="CF617" t="str">
            <v>100+ days</v>
          </cell>
          <cell r="CG617" t="b">
            <v>0</v>
          </cell>
          <cell r="CH617"/>
          <cell r="CJ617" t="b">
            <v>0</v>
          </cell>
          <cell r="CK617" t="b">
            <v>0</v>
          </cell>
          <cell r="CL617" t="b">
            <v>0</v>
          </cell>
          <cell r="CM617"/>
          <cell r="CN617">
            <v>0</v>
          </cell>
          <cell r="CO617"/>
          <cell r="CP617"/>
          <cell r="CQ617" t="b">
            <v>0</v>
          </cell>
          <cell r="CR617" t="b">
            <v>0</v>
          </cell>
          <cell r="CS617"/>
          <cell r="CT617"/>
          <cell r="CU617"/>
          <cell r="CV617"/>
          <cell r="CW617"/>
          <cell r="CX617" t="b">
            <v>0</v>
          </cell>
          <cell r="CY617" t="b">
            <v>0</v>
          </cell>
          <cell r="CZ617" t="b">
            <v>0</v>
          </cell>
          <cell r="DA617" t="b">
            <v>0</v>
          </cell>
          <cell r="DB617"/>
          <cell r="DC617"/>
          <cell r="DD617"/>
          <cell r="DE617" t="b">
            <v>0</v>
          </cell>
          <cell r="DF617" t="b">
            <v>0</v>
          </cell>
          <cell r="DH617">
            <v>43138</v>
          </cell>
        </row>
        <row r="618">
          <cell r="A618" t="str">
            <v>4043.1</v>
          </cell>
          <cell r="B618" t="str">
            <v>DN Sales (Outbound Services)</v>
          </cell>
          <cell r="C618" t="str">
            <v>100. Change Completed</v>
          </cell>
          <cell r="D618">
            <v>43178</v>
          </cell>
          <cell r="E618" t="str">
            <v>CA-RCVD 24/02/17
SN-PNDG 24/02/17
SN-PROD 24/02/17
SN-SENT 09/03/17
PD-PROD 09/03/17
PD-IMPD 01/06/17
PD-IMPD changed to  12. CCR/Internal Documents in Progress 08/11/17
100. Change Completed</v>
          </cell>
          <cell r="F618"/>
          <cell r="G618" t="b">
            <v>0</v>
          </cell>
          <cell r="H618" t="str">
            <v>COR4043
COR4043.2
COR4043.3
COR4043.4
COR4043.5
COR4043.6</v>
          </cell>
          <cell r="I618">
            <v>42514</v>
          </cell>
          <cell r="K618">
            <v>42644</v>
          </cell>
          <cell r="L618" t="b">
            <v>0</v>
          </cell>
          <cell r="M618"/>
          <cell r="N618"/>
          <cell r="O618"/>
          <cell r="P618"/>
          <cell r="Q618"/>
          <cell r="R618" t="str">
            <v>David</v>
          </cell>
          <cell r="S618" t="str">
            <v>Jon Follows</v>
          </cell>
          <cell r="T618" t="str">
            <v>CP</v>
          </cell>
          <cell r="U618" t="str">
            <v>COMPLETE</v>
          </cell>
          <cell r="V618" t="b">
            <v>0</v>
          </cell>
          <cell r="W618">
            <v>43178</v>
          </cell>
          <cell r="X618"/>
          <cell r="AD618"/>
          <cell r="AF618"/>
          <cell r="AN618"/>
          <cell r="AR618"/>
          <cell r="AS618"/>
          <cell r="AU618">
            <v>42790</v>
          </cell>
          <cell r="AZ618"/>
          <cell r="BB618"/>
          <cell r="BC618"/>
          <cell r="BE618" t="b">
            <v>0</v>
          </cell>
          <cell r="BF618">
            <v>5</v>
          </cell>
          <cell r="BH618">
            <v>42887</v>
          </cell>
          <cell r="BI618">
            <v>42887</v>
          </cell>
          <cell r="BM618"/>
          <cell r="BO618" t="str">
            <v>19/03/2018 DC This change is linked to 4043,it does not have its own PAT tool it is complete as per Rebecca Perkins email today.
24/02/17 DC JB asked for the extra points set up to show the current status.  Non of the previous status's have been logged so</v>
          </cell>
          <cell r="BQ618"/>
          <cell r="BS618"/>
          <cell r="BU618"/>
          <cell r="BW618"/>
          <cell r="BX618"/>
          <cell r="BZ618"/>
          <cell r="CA618" t="str">
            <v>T &amp; SS</v>
          </cell>
          <cell r="CB618"/>
          <cell r="CC618" t="str">
            <v>Project Delivery</v>
          </cell>
          <cell r="CD618" t="str">
            <v>Other</v>
          </cell>
          <cell r="CE618" t="str">
            <v>Other</v>
          </cell>
          <cell r="CF618" t="str">
            <v>100+days</v>
          </cell>
          <cell r="CG618" t="b">
            <v>0</v>
          </cell>
          <cell r="CH618"/>
          <cell r="CJ618" t="b">
            <v>0</v>
          </cell>
          <cell r="CK618" t="b">
            <v>0</v>
          </cell>
          <cell r="CL618" t="b">
            <v>0</v>
          </cell>
          <cell r="CM618"/>
          <cell r="CO618"/>
          <cell r="CP618"/>
          <cell r="CQ618" t="b">
            <v>0</v>
          </cell>
          <cell r="CR618" t="b">
            <v>0</v>
          </cell>
          <cell r="CS618" t="str">
            <v>Customer</v>
          </cell>
          <cell r="CT618"/>
          <cell r="CU618"/>
          <cell r="CV618"/>
          <cell r="CW618"/>
          <cell r="CX618" t="b">
            <v>0</v>
          </cell>
          <cell r="CY618" t="b">
            <v>0</v>
          </cell>
          <cell r="CZ618" t="b">
            <v>0</v>
          </cell>
          <cell r="DA618" t="b">
            <v>0</v>
          </cell>
          <cell r="DB618"/>
          <cell r="DC618"/>
          <cell r="DD618"/>
          <cell r="DE618" t="b">
            <v>0</v>
          </cell>
          <cell r="DF618" t="b">
            <v>0</v>
          </cell>
        </row>
        <row r="619">
          <cell r="A619" t="str">
            <v>4043.2</v>
          </cell>
          <cell r="B619" t="str">
            <v>DN Sales Outbound Services – DBI for current UK Link</v>
          </cell>
          <cell r="C619" t="str">
            <v>100. Change Completed</v>
          </cell>
          <cell r="D619">
            <v>43178</v>
          </cell>
          <cell r="E619" t="str">
            <v>CO-RCVD 05/09/16
PD-IMPD 01/06/2017
PD-IMPD changed to  12. CCR/Internal Document in Progress 08/11/17
100. Change Completed</v>
          </cell>
          <cell r="F619"/>
          <cell r="G619" t="b">
            <v>0</v>
          </cell>
          <cell r="H619" t="str">
            <v>COR4043
COR4043.1
COR4043.3
COR4043.4
COR4043.5
COR4043.6</v>
          </cell>
          <cell r="I619">
            <v>42516</v>
          </cell>
          <cell r="K619">
            <v>42644</v>
          </cell>
          <cell r="L619" t="b">
            <v>0</v>
          </cell>
          <cell r="M619"/>
          <cell r="N619"/>
          <cell r="O619"/>
          <cell r="P619"/>
          <cell r="Q619"/>
          <cell r="R619"/>
          <cell r="S619" t="str">
            <v>Jon Follows</v>
          </cell>
          <cell r="T619" t="str">
            <v>CP</v>
          </cell>
          <cell r="U619" t="str">
            <v>COMPLETE</v>
          </cell>
          <cell r="V619" t="b">
            <v>0</v>
          </cell>
          <cell r="W619">
            <v>43178</v>
          </cell>
          <cell r="X619"/>
          <cell r="AD619"/>
          <cell r="AF619"/>
          <cell r="AN619"/>
          <cell r="AR619"/>
          <cell r="AS619"/>
          <cell r="AZ619"/>
          <cell r="BB619"/>
          <cell r="BC619"/>
          <cell r="BE619" t="b">
            <v>0</v>
          </cell>
          <cell r="BF619">
            <v>5</v>
          </cell>
          <cell r="BH619">
            <v>42887</v>
          </cell>
          <cell r="BI619">
            <v>42887</v>
          </cell>
          <cell r="BM619"/>
          <cell r="BO619"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19"/>
          <cell r="BS619"/>
          <cell r="BU619"/>
          <cell r="BW619"/>
          <cell r="BX619"/>
          <cell r="BZ619"/>
          <cell r="CA619" t="str">
            <v>T &amp; SS</v>
          </cell>
          <cell r="CB619"/>
          <cell r="CC619" t="str">
            <v>Project Delivery</v>
          </cell>
          <cell r="CD619" t="str">
            <v>Other</v>
          </cell>
          <cell r="CE619" t="str">
            <v>Other</v>
          </cell>
          <cell r="CF619" t="str">
            <v>31-100days</v>
          </cell>
          <cell r="CG619" t="b">
            <v>0</v>
          </cell>
          <cell r="CH619"/>
          <cell r="CJ619" t="b">
            <v>0</v>
          </cell>
          <cell r="CK619" t="b">
            <v>0</v>
          </cell>
          <cell r="CL619" t="b">
            <v>0</v>
          </cell>
          <cell r="CM619"/>
          <cell r="CO619"/>
          <cell r="CP619"/>
          <cell r="CQ619" t="b">
            <v>0</v>
          </cell>
          <cell r="CR619" t="b">
            <v>0</v>
          </cell>
          <cell r="CS619" t="str">
            <v>Customer</v>
          </cell>
          <cell r="CT619"/>
          <cell r="CU619"/>
          <cell r="CV619"/>
          <cell r="CW619"/>
          <cell r="CX619" t="b">
            <v>0</v>
          </cell>
          <cell r="CY619" t="b">
            <v>0</v>
          </cell>
          <cell r="CZ619" t="b">
            <v>0</v>
          </cell>
          <cell r="DA619" t="b">
            <v>0</v>
          </cell>
          <cell r="DB619"/>
          <cell r="DC619"/>
          <cell r="DD619"/>
          <cell r="DE619" t="b">
            <v>0</v>
          </cell>
          <cell r="DF619" t="b">
            <v>0</v>
          </cell>
        </row>
        <row r="620">
          <cell r="A620" t="str">
            <v>4043.3</v>
          </cell>
          <cell r="B620" t="str">
            <v>DN Sales Outbound Services – Operating costs for current UK Link</v>
          </cell>
          <cell r="C620" t="str">
            <v>100. Change Completed</v>
          </cell>
          <cell r="D620">
            <v>43178</v>
          </cell>
          <cell r="E620" t="str">
            <v>CO-RCVD - 05/09/16
PD-IMPD 01/06/2017
PD-IMPD changed to  12. CCR/Internal Document in Progress 08/11/17
100. Change Completed</v>
          </cell>
          <cell r="F620"/>
          <cell r="G620" t="b">
            <v>0</v>
          </cell>
          <cell r="H620" t="str">
            <v>COR4043
COR4043.1
COR4043.2
COR4043.4
COR4043.5
COR4043.6</v>
          </cell>
          <cell r="I620">
            <v>42514</v>
          </cell>
          <cell r="K620">
            <v>42644</v>
          </cell>
          <cell r="L620" t="b">
            <v>0</v>
          </cell>
          <cell r="M620"/>
          <cell r="N620"/>
          <cell r="O620"/>
          <cell r="P620"/>
          <cell r="Q620"/>
          <cell r="R620"/>
          <cell r="S620" t="str">
            <v>Jon Follows</v>
          </cell>
          <cell r="T620" t="str">
            <v>CP</v>
          </cell>
          <cell r="U620" t="str">
            <v>COMPLETE</v>
          </cell>
          <cell r="V620" t="b">
            <v>0</v>
          </cell>
          <cell r="W620">
            <v>43178</v>
          </cell>
          <cell r="X620"/>
          <cell r="AD620"/>
          <cell r="AF620"/>
          <cell r="AN620"/>
          <cell r="AR620"/>
          <cell r="AS620"/>
          <cell r="AZ620"/>
          <cell r="BB620"/>
          <cell r="BC620"/>
          <cell r="BE620" t="b">
            <v>0</v>
          </cell>
          <cell r="BF620">
            <v>5</v>
          </cell>
          <cell r="BH620">
            <v>42887</v>
          </cell>
          <cell r="BI620">
            <v>42887</v>
          </cell>
          <cell r="BM620"/>
          <cell r="BO620"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20"/>
          <cell r="BS620"/>
          <cell r="BU620"/>
          <cell r="BW620"/>
          <cell r="BX620"/>
          <cell r="BZ620"/>
          <cell r="CA620" t="str">
            <v>T &amp; SS</v>
          </cell>
          <cell r="CB620"/>
          <cell r="CC620" t="str">
            <v>Project Delivery</v>
          </cell>
          <cell r="CD620" t="str">
            <v>Other</v>
          </cell>
          <cell r="CE620" t="str">
            <v>Other</v>
          </cell>
          <cell r="CF620" t="str">
            <v>31-100days</v>
          </cell>
          <cell r="CG620" t="b">
            <v>0</v>
          </cell>
          <cell r="CH620"/>
          <cell r="CJ620" t="b">
            <v>0</v>
          </cell>
          <cell r="CK620" t="b">
            <v>0</v>
          </cell>
          <cell r="CL620" t="b">
            <v>0</v>
          </cell>
          <cell r="CM620"/>
          <cell r="CO620"/>
          <cell r="CP620"/>
          <cell r="CQ620" t="b">
            <v>0</v>
          </cell>
          <cell r="CR620" t="b">
            <v>0</v>
          </cell>
          <cell r="CS620" t="str">
            <v>Customer</v>
          </cell>
          <cell r="CT620"/>
          <cell r="CU620"/>
          <cell r="CV620"/>
          <cell r="CW620"/>
          <cell r="CX620" t="b">
            <v>0</v>
          </cell>
          <cell r="CY620" t="b">
            <v>0</v>
          </cell>
          <cell r="CZ620" t="b">
            <v>0</v>
          </cell>
          <cell r="DA620" t="b">
            <v>0</v>
          </cell>
          <cell r="DB620"/>
          <cell r="DC620"/>
          <cell r="DD620"/>
          <cell r="DE620" t="b">
            <v>0</v>
          </cell>
          <cell r="DF620" t="b">
            <v>0</v>
          </cell>
        </row>
        <row r="621">
          <cell r="A621" t="str">
            <v>4043.4</v>
          </cell>
          <cell r="B621" t="str">
            <v>DN Sales Outbound Services – Analysis on new UK Link</v>
          </cell>
          <cell r="C621" t="str">
            <v>100. Change Completed</v>
          </cell>
          <cell r="D621">
            <v>43178</v>
          </cell>
          <cell r="E621" t="str">
            <v>CO-RCVD-05/09/2016
PD-IMPD 01/06/2017
PD-IMPD changed to  12. CCR/Internal Document in Progress 08/11/17
100. Change Completed</v>
          </cell>
          <cell r="F621"/>
          <cell r="G621" t="b">
            <v>0</v>
          </cell>
          <cell r="H621" t="str">
            <v>COR4043
COR4043.1
COR4043.2
COR4043.3
COR4043.5
COR4043.6</v>
          </cell>
          <cell r="I621">
            <v>42514</v>
          </cell>
          <cell r="K621">
            <v>42736</v>
          </cell>
          <cell r="L621" t="b">
            <v>0</v>
          </cell>
          <cell r="M621"/>
          <cell r="N621"/>
          <cell r="O621"/>
          <cell r="P621"/>
          <cell r="Q621"/>
          <cell r="R621"/>
          <cell r="S621" t="str">
            <v>Jon Follows</v>
          </cell>
          <cell r="T621" t="str">
            <v>CP</v>
          </cell>
          <cell r="U621" t="str">
            <v>COMPLETE</v>
          </cell>
          <cell r="V621" t="b">
            <v>0</v>
          </cell>
          <cell r="W621">
            <v>43178</v>
          </cell>
          <cell r="X621"/>
          <cell r="AD621"/>
          <cell r="AF621"/>
          <cell r="AN621"/>
          <cell r="AR621"/>
          <cell r="AS621"/>
          <cell r="AZ621"/>
          <cell r="BB621"/>
          <cell r="BC621"/>
          <cell r="BE621" t="b">
            <v>0</v>
          </cell>
          <cell r="BF621">
            <v>5</v>
          </cell>
          <cell r="BH621">
            <v>42887</v>
          </cell>
          <cell r="BI621">
            <v>42887</v>
          </cell>
          <cell r="BM621"/>
          <cell r="BO621"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21"/>
          <cell r="BS621"/>
          <cell r="BU621"/>
          <cell r="BW621"/>
          <cell r="BX621"/>
          <cell r="BZ621"/>
          <cell r="CA621" t="str">
            <v>T &amp; SS</v>
          </cell>
          <cell r="CB621"/>
          <cell r="CC621" t="str">
            <v>Project Delivery</v>
          </cell>
          <cell r="CD621" t="str">
            <v>Other</v>
          </cell>
          <cell r="CE621" t="str">
            <v>Other</v>
          </cell>
          <cell r="CF621" t="str">
            <v>31-100days</v>
          </cell>
          <cell r="CG621" t="b">
            <v>0</v>
          </cell>
          <cell r="CH621"/>
          <cell r="CJ621" t="b">
            <v>0</v>
          </cell>
          <cell r="CK621" t="b">
            <v>0</v>
          </cell>
          <cell r="CL621" t="b">
            <v>0</v>
          </cell>
          <cell r="CM621"/>
          <cell r="CO621"/>
          <cell r="CP621"/>
          <cell r="CQ621" t="b">
            <v>0</v>
          </cell>
          <cell r="CR621" t="b">
            <v>0</v>
          </cell>
          <cell r="CS621" t="str">
            <v>Customer</v>
          </cell>
          <cell r="CT621"/>
          <cell r="CU621"/>
          <cell r="CV621"/>
          <cell r="CW621"/>
          <cell r="CX621" t="b">
            <v>0</v>
          </cell>
          <cell r="CY621" t="b">
            <v>0</v>
          </cell>
          <cell r="CZ621" t="b">
            <v>0</v>
          </cell>
          <cell r="DA621" t="b">
            <v>0</v>
          </cell>
          <cell r="DB621"/>
          <cell r="DC621"/>
          <cell r="DD621"/>
          <cell r="DE621" t="b">
            <v>0</v>
          </cell>
          <cell r="DF621" t="b">
            <v>0</v>
          </cell>
        </row>
        <row r="622">
          <cell r="A622" t="str">
            <v>4043.5</v>
          </cell>
          <cell r="B622" t="str">
            <v>DN Sales Outbound Services – DBI for new UK Link</v>
          </cell>
          <cell r="C622" t="str">
            <v>100. Change Completed</v>
          </cell>
          <cell r="D622">
            <v>43178</v>
          </cell>
          <cell r="E622" t="str">
            <v>CO-RCVD 05/09/16
PD-IMPD 01/06/2017
PD-IMPD changed to  12. CCR/Internal Document in Progress 08/11/17
100. Change Completed</v>
          </cell>
          <cell r="F622"/>
          <cell r="G622" t="b">
            <v>0</v>
          </cell>
          <cell r="H622" t="str">
            <v>COR4043
COR4043.1
COR4043.2
COR4043.3
COR4043.4
COR4043.6</v>
          </cell>
          <cell r="I622">
            <v>42514</v>
          </cell>
          <cell r="K622">
            <v>42736</v>
          </cell>
          <cell r="L622" t="b">
            <v>0</v>
          </cell>
          <cell r="M622"/>
          <cell r="N622"/>
          <cell r="O622"/>
          <cell r="P622"/>
          <cell r="Q622"/>
          <cell r="R622"/>
          <cell r="S622" t="str">
            <v>Jon Follows</v>
          </cell>
          <cell r="T622" t="str">
            <v>CP</v>
          </cell>
          <cell r="U622" t="str">
            <v>COMPLETE</v>
          </cell>
          <cell r="V622" t="b">
            <v>0</v>
          </cell>
          <cell r="W622">
            <v>43178</v>
          </cell>
          <cell r="X622"/>
          <cell r="AD622"/>
          <cell r="AF622"/>
          <cell r="AN622"/>
          <cell r="AR622"/>
          <cell r="AS622"/>
          <cell r="AZ622"/>
          <cell r="BB622"/>
          <cell r="BC622"/>
          <cell r="BE622" t="b">
            <v>0</v>
          </cell>
          <cell r="BF622">
            <v>5</v>
          </cell>
          <cell r="BH622">
            <v>42887</v>
          </cell>
          <cell r="BI622">
            <v>42887</v>
          </cell>
          <cell r="BM622"/>
          <cell r="BO622"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22"/>
          <cell r="BS622"/>
          <cell r="BU622"/>
          <cell r="BW622"/>
          <cell r="BX622"/>
          <cell r="BZ622"/>
          <cell r="CA622" t="str">
            <v>T &amp; SS</v>
          </cell>
          <cell r="CB622"/>
          <cell r="CC622" t="str">
            <v>Project Delivery</v>
          </cell>
          <cell r="CD622" t="str">
            <v>ISU</v>
          </cell>
          <cell r="CE622" t="str">
            <v>Invoicing</v>
          </cell>
          <cell r="CF622" t="str">
            <v>31-100days</v>
          </cell>
          <cell r="CG622" t="b">
            <v>0</v>
          </cell>
          <cell r="CH622"/>
          <cell r="CJ622" t="b">
            <v>0</v>
          </cell>
          <cell r="CK622" t="b">
            <v>0</v>
          </cell>
          <cell r="CL622" t="b">
            <v>0</v>
          </cell>
          <cell r="CM622"/>
          <cell r="CO622"/>
          <cell r="CP622"/>
          <cell r="CQ622" t="b">
            <v>0</v>
          </cell>
          <cell r="CR622" t="b">
            <v>0</v>
          </cell>
          <cell r="CS622" t="str">
            <v>Customer</v>
          </cell>
          <cell r="CT622"/>
          <cell r="CU622"/>
          <cell r="CV622"/>
          <cell r="CW622"/>
          <cell r="CX622" t="b">
            <v>0</v>
          </cell>
          <cell r="CY622" t="b">
            <v>0</v>
          </cell>
          <cell r="CZ622" t="b">
            <v>0</v>
          </cell>
          <cell r="DA622" t="b">
            <v>0</v>
          </cell>
          <cell r="DB622"/>
          <cell r="DC622"/>
          <cell r="DD622"/>
          <cell r="DE622" t="b">
            <v>0</v>
          </cell>
          <cell r="DF622" t="b">
            <v>0</v>
          </cell>
        </row>
        <row r="623">
          <cell r="A623" t="str">
            <v>4043.6</v>
          </cell>
          <cell r="B623" t="str">
            <v>DN Sales Outbound Services – Operating costs for new UK Link</v>
          </cell>
          <cell r="C623" t="str">
            <v>100. Change Completed</v>
          </cell>
          <cell r="D623">
            <v>43178</v>
          </cell>
          <cell r="E623" t="str">
            <v>CO-RCVD-05/09/2016
PD-IMPD 01/06/2017
PD-IMPD changed to  12. CCR/Internal Document in Progress 08/11/17
100. Change Completed</v>
          </cell>
          <cell r="F623"/>
          <cell r="G623" t="b">
            <v>0</v>
          </cell>
          <cell r="H623" t="str">
            <v>COR4043
COR4043.1
COR4043.2
COR4043.3
COR4043.4
COR4043.5</v>
          </cell>
          <cell r="I623">
            <v>42514</v>
          </cell>
          <cell r="K623">
            <v>42736</v>
          </cell>
          <cell r="L623" t="b">
            <v>0</v>
          </cell>
          <cell r="M623"/>
          <cell r="N623"/>
          <cell r="O623"/>
          <cell r="P623"/>
          <cell r="Q623"/>
          <cell r="R623"/>
          <cell r="S623" t="str">
            <v>Jon Follows</v>
          </cell>
          <cell r="T623" t="str">
            <v>CP</v>
          </cell>
          <cell r="U623" t="str">
            <v>COMPLETE</v>
          </cell>
          <cell r="V623" t="b">
            <v>0</v>
          </cell>
          <cell r="W623">
            <v>43178</v>
          </cell>
          <cell r="X623"/>
          <cell r="AD623"/>
          <cell r="AF623"/>
          <cell r="AN623"/>
          <cell r="AR623"/>
          <cell r="AS623"/>
          <cell r="AZ623"/>
          <cell r="BB623"/>
          <cell r="BC623"/>
          <cell r="BE623" t="b">
            <v>0</v>
          </cell>
          <cell r="BF623">
            <v>5</v>
          </cell>
          <cell r="BH623">
            <v>42887</v>
          </cell>
          <cell r="BI623">
            <v>42887</v>
          </cell>
          <cell r="BM623"/>
          <cell r="BO623"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23"/>
          <cell r="BS623"/>
          <cell r="BU623"/>
          <cell r="BW623"/>
          <cell r="BX623"/>
          <cell r="BZ623"/>
          <cell r="CA623" t="str">
            <v>T &amp; SS</v>
          </cell>
          <cell r="CB623"/>
          <cell r="CC623" t="str">
            <v>Project Delivery</v>
          </cell>
          <cell r="CD623" t="str">
            <v>ISU</v>
          </cell>
          <cell r="CE623" t="str">
            <v>Invoicing</v>
          </cell>
          <cell r="CF623" t="str">
            <v>31-100days</v>
          </cell>
          <cell r="CG623" t="b">
            <v>0</v>
          </cell>
          <cell r="CH623"/>
          <cell r="CJ623" t="b">
            <v>0</v>
          </cell>
          <cell r="CK623" t="b">
            <v>0</v>
          </cell>
          <cell r="CL623" t="b">
            <v>0</v>
          </cell>
          <cell r="CM623"/>
          <cell r="CO623"/>
          <cell r="CP623"/>
          <cell r="CQ623" t="b">
            <v>0</v>
          </cell>
          <cell r="CR623" t="b">
            <v>0</v>
          </cell>
          <cell r="CS623" t="str">
            <v>Customer</v>
          </cell>
          <cell r="CT623"/>
          <cell r="CU623"/>
          <cell r="CV623"/>
          <cell r="CW623"/>
          <cell r="CX623" t="b">
            <v>0</v>
          </cell>
          <cell r="CY623" t="b">
            <v>0</v>
          </cell>
          <cell r="CZ623" t="b">
            <v>0</v>
          </cell>
          <cell r="DA623" t="b">
            <v>0</v>
          </cell>
          <cell r="DB623"/>
          <cell r="DC623"/>
          <cell r="DD623"/>
          <cell r="DE623" t="b">
            <v>0</v>
          </cell>
          <cell r="DF623" t="b">
            <v>0</v>
          </cell>
        </row>
        <row r="624">
          <cell r="A624" t="str">
            <v>3907</v>
          </cell>
          <cell r="B624" t="str">
            <v>Server Migration Support Project</v>
          </cell>
          <cell r="C624" t="str">
            <v>12. CCR/Closedown document in progress</v>
          </cell>
          <cell r="D624">
            <v>42748</v>
          </cell>
          <cell r="E624" t="str">
            <v>CO-RCVD - 09/12/15
PD-PROD - 17/03/17
PD-IMPD - 13/01/17
PD-IMPD changed to  12. CCR/Internal Document in Progress 08/11/17</v>
          </cell>
          <cell r="F624" t="str">
            <v>Service Management have been running a number of work streams to enable the migration from Xoserve’s local servers to CSC Data centres. In addition to this, the Desktop Transformation project have been unable to transform users of UK Link and Offline Syst</v>
          </cell>
          <cell r="G624" t="b">
            <v>0</v>
          </cell>
          <cell r="H624" t="str">
            <v>COR2884
XRN4133
XRN4156</v>
          </cell>
          <cell r="I624">
            <v>42341</v>
          </cell>
          <cell r="K624">
            <v>42346</v>
          </cell>
          <cell r="L624" t="b">
            <v>0</v>
          </cell>
          <cell r="M624"/>
          <cell r="N624"/>
          <cell r="O624"/>
          <cell r="P624" t="str">
            <v>Emma Rose</v>
          </cell>
          <cell r="Q624" t="str">
            <v>ICAF - 09/12/15
Pre-Sanction 19/01/2016
CR ICAF 07/12/16
Pre-Sanction 17/01/17 Revised Business Case</v>
          </cell>
          <cell r="R624" t="str">
            <v>Lorraine Cave</v>
          </cell>
          <cell r="S624" t="str">
            <v>Emma Rose</v>
          </cell>
          <cell r="T624" t="str">
            <v>CR (Internal)</v>
          </cell>
          <cell r="U624" t="str">
            <v>LIVE</v>
          </cell>
          <cell r="V624" t="b">
            <v>0</v>
          </cell>
          <cell r="X624" t="str">
            <v>Jo Rooney</v>
          </cell>
          <cell r="AD624"/>
          <cell r="AF624"/>
          <cell r="AN624"/>
          <cell r="AR624"/>
          <cell r="AS624"/>
          <cell r="AZ624"/>
          <cell r="BB624"/>
          <cell r="BC624"/>
          <cell r="BE624" t="b">
            <v>0</v>
          </cell>
          <cell r="BF624">
            <v>7</v>
          </cell>
          <cell r="BH624">
            <v>42748</v>
          </cell>
          <cell r="BI624">
            <v>42748</v>
          </cell>
          <cell r="BJ624">
            <v>43189</v>
          </cell>
          <cell r="BM624"/>
          <cell r="BO624" t="str">
            <v>13/09/17 DC Update email from ER, the Citrix DR testing that took place on Monday has failed again.  She is waiting for a root cause analysis report and following this they can move forward with planning a third attempt.
31/08/17 DC Update from planning m</v>
          </cell>
          <cell r="BQ624"/>
          <cell r="BS624"/>
          <cell r="BU624"/>
          <cell r="BW624"/>
          <cell r="BX624" t="str">
            <v>Medium</v>
          </cell>
          <cell r="BZ624"/>
          <cell r="CA624" t="str">
            <v>T &amp; SS</v>
          </cell>
          <cell r="CB624"/>
          <cell r="CC624" t="str">
            <v>Project Delivery</v>
          </cell>
          <cell r="CD624" t="str">
            <v>Other</v>
          </cell>
          <cell r="CE624" t="str">
            <v>Other</v>
          </cell>
          <cell r="CF624" t="str">
            <v>31-100days</v>
          </cell>
          <cell r="CG624" t="b">
            <v>0</v>
          </cell>
          <cell r="CH624"/>
          <cell r="CJ624" t="b">
            <v>0</v>
          </cell>
          <cell r="CK624" t="b">
            <v>0</v>
          </cell>
          <cell r="CL624" t="b">
            <v>0</v>
          </cell>
          <cell r="CM624"/>
          <cell r="CO624"/>
          <cell r="CP624"/>
          <cell r="CQ624" t="b">
            <v>0</v>
          </cell>
          <cell r="CR624" t="b">
            <v>0</v>
          </cell>
          <cell r="CS624" t="str">
            <v>No</v>
          </cell>
          <cell r="CT624"/>
          <cell r="CU624"/>
          <cell r="CV624"/>
          <cell r="CW624"/>
          <cell r="CX624" t="b">
            <v>0</v>
          </cell>
          <cell r="CY624" t="b">
            <v>0</v>
          </cell>
          <cell r="CZ624" t="b">
            <v>0</v>
          </cell>
          <cell r="DA624" t="b">
            <v>0</v>
          </cell>
          <cell r="DB624"/>
          <cell r="DC624"/>
          <cell r="DD624"/>
          <cell r="DE624" t="b">
            <v>0</v>
          </cell>
          <cell r="DF624" t="b">
            <v>0</v>
          </cell>
        </row>
        <row r="625">
          <cell r="A625" t="str">
            <v>3704</v>
          </cell>
          <cell r="B625" t="str">
            <v>Creation of a Learning Management System</v>
          </cell>
          <cell r="C625" t="str">
            <v>12. CCR/Closedown document in progress</v>
          </cell>
          <cell r="D625">
            <v>42391</v>
          </cell>
          <cell r="E625" t="str">
            <v>CO-RCVD 22/01/16
PD-PROD 17/03/17
PD-HOLD 22/01/16
PD-HOLD changed to  11. Change In Delivery 08/11/17
12. CCR/Closedown document in Progress</v>
          </cell>
          <cell r="F625" t="str">
            <v xml:space="preserve">Following the implementation of Resource Architecture and based on the results of the last STT100 survey, a number of initiatives have been launched to support employee development such as the Competency Development Guide and Supporting Colleagues New to </v>
          </cell>
          <cell r="G625" t="b">
            <v>0</v>
          </cell>
          <cell r="H625"/>
          <cell r="I625">
            <v>42142</v>
          </cell>
          <cell r="K625">
            <v>42142</v>
          </cell>
          <cell r="L625" t="b">
            <v>0</v>
          </cell>
          <cell r="M625"/>
          <cell r="N625"/>
          <cell r="O625"/>
          <cell r="P625" t="str">
            <v>Ann Breen</v>
          </cell>
          <cell r="Q625" t="str">
            <v>ICAF 08/07/15
 XEC 13/01/15
Pre-sanction - 23/08/16</v>
          </cell>
          <cell r="R625" t="str">
            <v>John Trevena</v>
          </cell>
          <cell r="S625" t="str">
            <v>Heidi Wentworth-Foster</v>
          </cell>
          <cell r="T625" t="str">
            <v>CR (Internal)</v>
          </cell>
          <cell r="U625" t="str">
            <v>LIVE</v>
          </cell>
          <cell r="V625" t="b">
            <v>0</v>
          </cell>
          <cell r="X625"/>
          <cell r="AD625"/>
          <cell r="AF625"/>
          <cell r="AN625"/>
          <cell r="AR625"/>
          <cell r="AS625"/>
          <cell r="AZ625"/>
          <cell r="BB625"/>
          <cell r="BC625"/>
          <cell r="BE625" t="b">
            <v>0</v>
          </cell>
          <cell r="BF625">
            <v>6</v>
          </cell>
          <cell r="BH625">
            <v>42619</v>
          </cell>
          <cell r="BI625">
            <v>42619</v>
          </cell>
          <cell r="BM625"/>
          <cell r="BO625" t="str">
            <v>16/11/2017 - IB - Update from Jie Bignell:-
•	COR3704  - Creation of  a Learning Management System   -  on hold
	Three delivery phases have been sanctioned for this project and phase 1 &amp; 2 have both been delivered, however the remaining phase 3(successio</v>
          </cell>
          <cell r="BQ625"/>
          <cell r="BS625"/>
          <cell r="BU625"/>
          <cell r="BW625"/>
          <cell r="BX625" t="str">
            <v>Medium</v>
          </cell>
          <cell r="BZ625"/>
          <cell r="CA625" t="str">
            <v>Other</v>
          </cell>
          <cell r="CB625"/>
          <cell r="CC625" t="str">
            <v>Project Delivery</v>
          </cell>
          <cell r="CD625" t="str">
            <v>Other</v>
          </cell>
          <cell r="CE625" t="str">
            <v>Other</v>
          </cell>
          <cell r="CF625" t="str">
            <v>31-100days</v>
          </cell>
          <cell r="CG625" t="b">
            <v>0</v>
          </cell>
          <cell r="CH625"/>
          <cell r="CJ625" t="b">
            <v>0</v>
          </cell>
          <cell r="CK625" t="b">
            <v>0</v>
          </cell>
          <cell r="CL625" t="b">
            <v>0</v>
          </cell>
          <cell r="CM625"/>
          <cell r="CO625"/>
          <cell r="CP625"/>
          <cell r="CQ625" t="b">
            <v>0</v>
          </cell>
          <cell r="CR625" t="b">
            <v>0</v>
          </cell>
          <cell r="CS625" t="str">
            <v>No</v>
          </cell>
          <cell r="CT625"/>
          <cell r="CU625"/>
          <cell r="CV625"/>
          <cell r="CW625"/>
          <cell r="CX625" t="b">
            <v>0</v>
          </cell>
          <cell r="CY625" t="b">
            <v>0</v>
          </cell>
          <cell r="CZ625" t="b">
            <v>0</v>
          </cell>
          <cell r="DA625" t="b">
            <v>0</v>
          </cell>
          <cell r="DB625"/>
          <cell r="DC625"/>
          <cell r="DD625"/>
          <cell r="DE625" t="b">
            <v>0</v>
          </cell>
          <cell r="DF625" t="b">
            <v>0</v>
          </cell>
        </row>
        <row r="626">
          <cell r="A626" t="str">
            <v>4112</v>
          </cell>
          <cell r="B626" t="str">
            <v>Microsoft Project Online Plus (MPOP) – Implementation of new PPM solution</v>
          </cell>
          <cell r="C626" t="str">
            <v>11. Change In Delivery</v>
          </cell>
          <cell r="D626">
            <v>42648</v>
          </cell>
          <cell r="E626" t="str">
            <v>CO-RCVD - 05/10/16
PD-PROD - 17/03/17
Moved from PD-PROD to 11. Change in delivery 08/11/2017</v>
          </cell>
          <cell r="F626" t="str">
            <v xml:space="preserve">Xoserve Portfolio Office would like to bring about a business improvement in the system used to control and monitor projects. Currently the Portfolio Projects use Clarity which historically has not been well embedded within Xoserve’s Project methodology. </v>
          </cell>
          <cell r="G626" t="b">
            <v>0</v>
          </cell>
          <cell r="H626"/>
          <cell r="I626">
            <v>42646</v>
          </cell>
          <cell r="K626">
            <v>42766</v>
          </cell>
          <cell r="L626" t="b">
            <v>0</v>
          </cell>
          <cell r="M626"/>
          <cell r="N626"/>
          <cell r="O626"/>
          <cell r="P626" t="str">
            <v>Steve Muffett</v>
          </cell>
          <cell r="Q626" t="str">
            <v>ICAF 05/10/16
Start up and PAT tool via email by Pre-Sanc group- 18/10/16
Pre-Sanction 25/10/16
XEC approval 08/11/16
Pre-Sancrion 20/006/17 - Revised Business Case</v>
          </cell>
          <cell r="R626" t="str">
            <v>Steve Muffett</v>
          </cell>
          <cell r="S626" t="str">
            <v>Catrin Morgan</v>
          </cell>
          <cell r="T626" t="str">
            <v>CR (Internal)</v>
          </cell>
          <cell r="U626" t="str">
            <v>LIVE</v>
          </cell>
          <cell r="V626" t="b">
            <v>0</v>
          </cell>
          <cell r="X626"/>
          <cell r="AD626"/>
          <cell r="AF626"/>
          <cell r="AN626"/>
          <cell r="AR626"/>
          <cell r="AS626"/>
          <cell r="AZ626"/>
          <cell r="BB626"/>
          <cell r="BC626"/>
          <cell r="BE626" t="b">
            <v>0</v>
          </cell>
          <cell r="BF626">
            <v>6</v>
          </cell>
          <cell r="BH626">
            <v>43132</v>
          </cell>
          <cell r="BM626"/>
          <cell r="BO626" t="str">
            <v>03/04/18 ME update from CM It's on hold pending a decision to close the project and proceed with another supplier, or continue. It will likely be closedown ME looking into this
06/09/17 DC Update from [planning meeting, Phase 1 delivered, sanction for the</v>
          </cell>
          <cell r="BQ626"/>
          <cell r="BS626"/>
          <cell r="BU626"/>
          <cell r="BW626"/>
          <cell r="BX626" t="str">
            <v>Medium</v>
          </cell>
          <cell r="BZ626"/>
          <cell r="CA626" t="str">
            <v>Other</v>
          </cell>
          <cell r="CB626"/>
          <cell r="CC626" t="str">
            <v>Project Delivery</v>
          </cell>
          <cell r="CD626" t="str">
            <v>Other</v>
          </cell>
          <cell r="CE626" t="str">
            <v>Other</v>
          </cell>
          <cell r="CF626" t="str">
            <v>100+days</v>
          </cell>
          <cell r="CG626" t="b">
            <v>1</v>
          </cell>
          <cell r="CH626" t="str">
            <v>Xoserve</v>
          </cell>
          <cell r="CI626">
            <v>43132</v>
          </cell>
          <cell r="CJ626" t="b">
            <v>0</v>
          </cell>
          <cell r="CK626" t="b">
            <v>0</v>
          </cell>
          <cell r="CL626" t="b">
            <v>0</v>
          </cell>
          <cell r="CM626" t="str">
            <v>£10k-£50k</v>
          </cell>
          <cell r="CO626" t="str">
            <v>Centralised PPM Solution.</v>
          </cell>
          <cell r="CP626"/>
          <cell r="CQ626" t="b">
            <v>0</v>
          </cell>
          <cell r="CR626" t="b">
            <v>0</v>
          </cell>
          <cell r="CS626" t="str">
            <v>No</v>
          </cell>
          <cell r="CT626"/>
          <cell r="CU626"/>
          <cell r="CV626"/>
          <cell r="CW626"/>
          <cell r="CX626" t="b">
            <v>0</v>
          </cell>
          <cell r="CY626" t="b">
            <v>0</v>
          </cell>
          <cell r="CZ626" t="b">
            <v>0</v>
          </cell>
          <cell r="DA626" t="b">
            <v>0</v>
          </cell>
          <cell r="DB626"/>
          <cell r="DC626"/>
          <cell r="DD626"/>
          <cell r="DE626" t="b">
            <v>0</v>
          </cell>
          <cell r="DF626" t="b">
            <v>0</v>
          </cell>
        </row>
        <row r="627">
          <cell r="A627" t="str">
            <v>3151.1</v>
          </cell>
          <cell r="B627" t="str">
            <v>Business to Xoserve to Business File Transfer Capability</v>
          </cell>
          <cell r="C627" t="str">
            <v>12. CCR/Closedown document in progress</v>
          </cell>
          <cell r="D627">
            <v>41911</v>
          </cell>
          <cell r="E627" t="str">
            <v>CO-RCVD 16/01/2014
EQ-PROD 16/01/2014
PD-IMPD 29/09/2014
PD-HOLD- 17/08/2015
PD-IMPD 29/09/2014
PD-IMPD changed to  12
1. CCR/Internal Closedown Document in Progress 08/11/17</v>
          </cell>
          <cell r="F627"/>
          <cell r="G627" t="b">
            <v>0</v>
          </cell>
          <cell r="H627"/>
          <cell r="I627">
            <v>41655</v>
          </cell>
          <cell r="K627">
            <v>41730</v>
          </cell>
          <cell r="L627" t="b">
            <v>0</v>
          </cell>
          <cell r="M627"/>
          <cell r="N627"/>
          <cell r="O627"/>
          <cell r="P627" t="str">
            <v>Lee Chambers</v>
          </cell>
          <cell r="Q627"/>
          <cell r="R627" t="str">
            <v>Steve Nunnington</v>
          </cell>
          <cell r="S627" t="str">
            <v>Jon Follows</v>
          </cell>
          <cell r="T627" t="str">
            <v>CP</v>
          </cell>
          <cell r="U627" t="str">
            <v>LIVE</v>
          </cell>
          <cell r="V627" t="b">
            <v>0</v>
          </cell>
          <cell r="X627" t="str">
            <v>Jon Follows</v>
          </cell>
          <cell r="AD627"/>
          <cell r="AF627" t="str">
            <v>PROD</v>
          </cell>
          <cell r="AG627">
            <v>41655</v>
          </cell>
          <cell r="AN627"/>
          <cell r="AR627"/>
          <cell r="AS627"/>
          <cell r="AZ627"/>
          <cell r="BB627"/>
          <cell r="BC627"/>
          <cell r="BE627" t="b">
            <v>0</v>
          </cell>
          <cell r="BF627">
            <v>6</v>
          </cell>
          <cell r="BG627">
            <v>41652</v>
          </cell>
          <cell r="BH627">
            <v>41911</v>
          </cell>
          <cell r="BI627">
            <v>41911</v>
          </cell>
          <cell r="BJ627">
            <v>43343</v>
          </cell>
          <cell r="BM627" t="str">
            <v>PNDG</v>
          </cell>
          <cell r="BN627">
            <v>41911</v>
          </cell>
          <cell r="BO627"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27"/>
          <cell r="BS627"/>
          <cell r="BU627"/>
          <cell r="BW627"/>
          <cell r="BX627"/>
          <cell r="BZ627"/>
          <cell r="CA627" t="str">
            <v>T &amp; SS</v>
          </cell>
          <cell r="CB627"/>
          <cell r="CC627" t="str">
            <v>Project Delivery</v>
          </cell>
          <cell r="CD627" t="str">
            <v>Other</v>
          </cell>
          <cell r="CE627" t="str">
            <v>Other</v>
          </cell>
          <cell r="CF627" t="str">
            <v>31-100days</v>
          </cell>
          <cell r="CG627" t="b">
            <v>0</v>
          </cell>
          <cell r="CH627"/>
          <cell r="CJ627" t="b">
            <v>0</v>
          </cell>
          <cell r="CK627" t="b">
            <v>0</v>
          </cell>
          <cell r="CL627" t="b">
            <v>0</v>
          </cell>
          <cell r="CM627"/>
          <cell r="CO627"/>
          <cell r="CP627"/>
          <cell r="CQ627" t="b">
            <v>0</v>
          </cell>
          <cell r="CR627" t="b">
            <v>0</v>
          </cell>
          <cell r="CS627"/>
          <cell r="CT627"/>
          <cell r="CU627"/>
          <cell r="CV627"/>
          <cell r="CW627"/>
          <cell r="CX627" t="b">
            <v>0</v>
          </cell>
          <cell r="CY627" t="b">
            <v>0</v>
          </cell>
          <cell r="CZ627" t="b">
            <v>0</v>
          </cell>
          <cell r="DA627" t="b">
            <v>0</v>
          </cell>
          <cell r="DB627"/>
          <cell r="DC627"/>
          <cell r="DD627"/>
          <cell r="DE627" t="b">
            <v>0</v>
          </cell>
          <cell r="DF627" t="b">
            <v>0</v>
          </cell>
        </row>
        <row r="628">
          <cell r="A628" t="str">
            <v>3143</v>
          </cell>
          <cell r="B628" t="str">
            <v>COR3143 - Decommission XFTM &amp; Server Farm &amp; re-direct NG files Phase 1</v>
          </cell>
          <cell r="C628" t="str">
            <v>11. Change In Delivery</v>
          </cell>
          <cell r="D628">
            <v>42811</v>
          </cell>
          <cell r="E628" t="str">
            <v>CO RCVD 06/08/2013
EQ-PROD 24/12/2013
PD-PROD 17/03/2017
PD-HOLD - changed to 11. Change in Delivery - 08/11/17</v>
          </cell>
          <cell r="F628" t="str">
            <v>Following the Telecoms programme, Globalscape EFT has been provided as the strategic file transfer tool for Xoserve. This means that most file transfers no longer go via XFTM in the NG data centres but via the new EFT mechanism. In order to turn off the a</v>
          </cell>
          <cell r="G628" t="b">
            <v>0</v>
          </cell>
          <cell r="H628" t="str">
            <v>COR3143
COR3447</v>
          </cell>
          <cell r="I628">
            <v>41492</v>
          </cell>
          <cell r="K628">
            <v>42304</v>
          </cell>
          <cell r="L628" t="b">
            <v>0</v>
          </cell>
          <cell r="M628"/>
          <cell r="N628"/>
          <cell r="O628"/>
          <cell r="P628" t="str">
            <v>Khawar Ahmed</v>
          </cell>
          <cell r="Q628" t="str">
            <v>Workload Meeting 07/08/13
Pre-sanction- 06/10/15</v>
          </cell>
          <cell r="R628" t="str">
            <v>Annie Griffith</v>
          </cell>
          <cell r="S628" t="str">
            <v>Mark Pollard</v>
          </cell>
          <cell r="T628" t="str">
            <v>CP</v>
          </cell>
          <cell r="U628" t="str">
            <v>LIVE</v>
          </cell>
          <cell r="V628" t="b">
            <v>0</v>
          </cell>
          <cell r="X628"/>
          <cell r="AD628"/>
          <cell r="AF628"/>
          <cell r="AN628"/>
          <cell r="AR628"/>
          <cell r="AS628"/>
          <cell r="AZ628"/>
          <cell r="BB628"/>
          <cell r="BC628"/>
          <cell r="BE628" t="b">
            <v>0</v>
          </cell>
          <cell r="BF628">
            <v>7</v>
          </cell>
          <cell r="BH628">
            <v>43220</v>
          </cell>
          <cell r="BM628"/>
          <cell r="BO628" t="str">
            <v>03/04 ME pushed date out due to issues, chasing Vodaphone for updated date
14/11/2017 - IB - Project is On Hold. Awaiting for Vodaphone to produce a replacement to XFTM prior to decommissioning of bith XP1 and XFTM.
06/09/17 DC Update from planning meet</v>
          </cell>
          <cell r="BQ628"/>
          <cell r="BS628"/>
          <cell r="BU628"/>
          <cell r="BW628"/>
          <cell r="BX628" t="str">
            <v>Medium</v>
          </cell>
          <cell r="BZ628"/>
          <cell r="CA628" t="str">
            <v>T &amp; SS</v>
          </cell>
          <cell r="CB628"/>
          <cell r="CC628" t="str">
            <v>Project Delivery</v>
          </cell>
          <cell r="CD628" t="str">
            <v>Other</v>
          </cell>
          <cell r="CE628" t="str">
            <v>Other</v>
          </cell>
          <cell r="CF628" t="str">
            <v>31-100days</v>
          </cell>
          <cell r="CG628" t="b">
            <v>0</v>
          </cell>
          <cell r="CH628"/>
          <cell r="CJ628" t="b">
            <v>0</v>
          </cell>
          <cell r="CK628" t="b">
            <v>0</v>
          </cell>
          <cell r="CL628" t="b">
            <v>0</v>
          </cell>
          <cell r="CM628"/>
          <cell r="CO628"/>
          <cell r="CP628"/>
          <cell r="CQ628" t="b">
            <v>0</v>
          </cell>
          <cell r="CR628" t="b">
            <v>0</v>
          </cell>
          <cell r="CS628" t="str">
            <v>No</v>
          </cell>
          <cell r="CT628"/>
          <cell r="CU628"/>
          <cell r="CV628"/>
          <cell r="CW628"/>
          <cell r="CX628" t="b">
            <v>0</v>
          </cell>
          <cell r="CY628" t="b">
            <v>0</v>
          </cell>
          <cell r="CZ628" t="b">
            <v>0</v>
          </cell>
          <cell r="DA628" t="b">
            <v>0</v>
          </cell>
          <cell r="DB628"/>
          <cell r="DC628"/>
          <cell r="DD628"/>
          <cell r="DE628" t="b">
            <v>0</v>
          </cell>
          <cell r="DF628" t="b">
            <v>0</v>
          </cell>
        </row>
        <row r="629">
          <cell r="A629" t="str">
            <v>3447</v>
          </cell>
          <cell r="B629" t="str">
            <v>COR3447 - XP1 Decommissioning</v>
          </cell>
          <cell r="C629" t="str">
            <v>11. Change In Delivery</v>
          </cell>
          <cell r="D629">
            <v>41828</v>
          </cell>
          <cell r="E629" t="str">
            <v>CO-RCVD 08/07/2014
PD-HOLD changed to  11. Change In Delivery 08/11/17</v>
          </cell>
          <cell r="F629" t="str">
            <v>The purpose of this CR is to remove this piece of work from the scope of COR1000.11 ‘XP1 Replacement’ and to create a new Change Order to manage the remaining associated activities through to completion.</v>
          </cell>
          <cell r="G629" t="b">
            <v>0</v>
          </cell>
          <cell r="H629" t="str">
            <v>COR3143
COR3766</v>
          </cell>
          <cell r="I629">
            <v>41828</v>
          </cell>
          <cell r="K629">
            <v>36558</v>
          </cell>
          <cell r="L629" t="b">
            <v>0</v>
          </cell>
          <cell r="M629"/>
          <cell r="N629"/>
          <cell r="O629"/>
          <cell r="P629" t="str">
            <v>Chris Fears</v>
          </cell>
          <cell r="Q629" t="str">
            <v>ICAF 09/07/14
Pre-Sanction 29/03/2016</v>
          </cell>
          <cell r="R629" t="str">
            <v>Jane Rocky</v>
          </cell>
          <cell r="S629" t="str">
            <v>Mark Pollard</v>
          </cell>
          <cell r="T629" t="str">
            <v>CP</v>
          </cell>
          <cell r="U629" t="str">
            <v>LIVE</v>
          </cell>
          <cell r="V629" t="b">
            <v>0</v>
          </cell>
          <cell r="X629" t="str">
            <v>Ellie Rogers</v>
          </cell>
          <cell r="AD629"/>
          <cell r="AF629"/>
          <cell r="AN629"/>
          <cell r="AR629"/>
          <cell r="AS629"/>
          <cell r="AZ629"/>
          <cell r="BB629"/>
          <cell r="BC629"/>
          <cell r="BE629" t="b">
            <v>0</v>
          </cell>
          <cell r="BF629">
            <v>7</v>
          </cell>
          <cell r="BH629">
            <v>43220</v>
          </cell>
          <cell r="BM629"/>
          <cell r="BO629" t="str">
            <v>03/04 ME pushed date out due to issues, chasing Vodaphone for updated date
29/03 ME There have been delays to the decom finish date due to unresolved Legacy Router issues. Dates will be provided when the issue has been resolved. Email has been sent to Vod</v>
          </cell>
          <cell r="BQ629"/>
          <cell r="BS629"/>
          <cell r="BU629"/>
          <cell r="BW629"/>
          <cell r="BX629"/>
          <cell r="BZ629"/>
          <cell r="CA629" t="str">
            <v>T &amp; SS</v>
          </cell>
          <cell r="CB629"/>
          <cell r="CC629" t="str">
            <v>Project Delivery</v>
          </cell>
          <cell r="CD629" t="str">
            <v>Other</v>
          </cell>
          <cell r="CE629" t="str">
            <v>Other</v>
          </cell>
          <cell r="CF629" t="str">
            <v>31-100days</v>
          </cell>
          <cell r="CG629" t="b">
            <v>0</v>
          </cell>
          <cell r="CH629"/>
          <cell r="CJ629" t="b">
            <v>0</v>
          </cell>
          <cell r="CK629" t="b">
            <v>0</v>
          </cell>
          <cell r="CL629" t="b">
            <v>0</v>
          </cell>
          <cell r="CM629"/>
          <cell r="CO629"/>
          <cell r="CP629"/>
          <cell r="CQ629" t="b">
            <v>0</v>
          </cell>
          <cell r="CR629" t="b">
            <v>0</v>
          </cell>
          <cell r="CS629" t="str">
            <v>No</v>
          </cell>
          <cell r="CT629"/>
          <cell r="CU629"/>
          <cell r="CV629"/>
          <cell r="CW629"/>
          <cell r="CX629" t="b">
            <v>0</v>
          </cell>
          <cell r="CY629" t="b">
            <v>0</v>
          </cell>
          <cell r="CZ629" t="b">
            <v>0</v>
          </cell>
          <cell r="DA629" t="b">
            <v>0</v>
          </cell>
          <cell r="DB629"/>
          <cell r="DC629"/>
          <cell r="DD629"/>
          <cell r="DE629" t="b">
            <v>0</v>
          </cell>
          <cell r="DF629" t="b">
            <v>0</v>
          </cell>
        </row>
        <row r="630">
          <cell r="A630" t="str">
            <v>3706</v>
          </cell>
          <cell r="B630" t="str">
            <v>Updating Contact Centre telephone system</v>
          </cell>
          <cell r="C630" t="str">
            <v>100. Change Completed</v>
          </cell>
          <cell r="D630">
            <v>43140</v>
          </cell>
          <cell r="E630" t="str">
            <v>CO-RCVD 19/05/15
PD-IMPD 17/03/17
PD-IMPD changed to  12. CCR/Internal Documents in Progress  08/11/17
100. Change Completed</v>
          </cell>
          <cell r="F630"/>
          <cell r="G630" t="b">
            <v>0</v>
          </cell>
          <cell r="H630"/>
          <cell r="I630">
            <v>42143</v>
          </cell>
          <cell r="K630">
            <v>42247</v>
          </cell>
          <cell r="L630" t="b">
            <v>0</v>
          </cell>
          <cell r="M630"/>
          <cell r="N630"/>
          <cell r="O630"/>
          <cell r="P630" t="str">
            <v>Christina Francis</v>
          </cell>
          <cell r="Q630" t="str">
            <v>Approved by Pre-Sanction 23/06/15</v>
          </cell>
          <cell r="R630" t="str">
            <v>Dave Ackers</v>
          </cell>
          <cell r="S630" t="str">
            <v>Mark Pollard</v>
          </cell>
          <cell r="T630" t="str">
            <v>CR (Internal)</v>
          </cell>
          <cell r="U630" t="str">
            <v>COMPLETE</v>
          </cell>
          <cell r="V630" t="b">
            <v>0</v>
          </cell>
          <cell r="W630">
            <v>43140</v>
          </cell>
          <cell r="X630" t="str">
            <v>Richard Cresswell/ Dave Ackers</v>
          </cell>
          <cell r="AD630"/>
          <cell r="AF630"/>
          <cell r="AN630"/>
          <cell r="AR630"/>
          <cell r="AS630"/>
          <cell r="AU630">
            <v>42139</v>
          </cell>
          <cell r="AZ630"/>
          <cell r="BB630"/>
          <cell r="BC630"/>
          <cell r="BE630" t="b">
            <v>0</v>
          </cell>
          <cell r="BF630">
            <v>7</v>
          </cell>
          <cell r="BH630">
            <v>42178</v>
          </cell>
          <cell r="BI630">
            <v>42178</v>
          </cell>
          <cell r="BJ630">
            <v>42361</v>
          </cell>
          <cell r="BM630"/>
          <cell r="BO630" t="str">
            <v>09/02/2018 DC Ian Bevan sent an email to say all documentation has now been received and the project can be closed.
12/10/2017 ME change the Overall status to PD-IMPD
10/08/17 DC Email sent to RP requesting to close this old project.
08/08/17 DC Put to st</v>
          </cell>
          <cell r="BQ630"/>
          <cell r="BS630"/>
          <cell r="BU630"/>
          <cell r="BW630"/>
          <cell r="BX630" t="str">
            <v>Low</v>
          </cell>
          <cell r="BZ630"/>
          <cell r="CA630" t="str">
            <v>T &amp; SS</v>
          </cell>
          <cell r="CB630"/>
          <cell r="CC630" t="str">
            <v>Project Delivery</v>
          </cell>
          <cell r="CD630" t="str">
            <v>Other</v>
          </cell>
          <cell r="CE630" t="str">
            <v>Other</v>
          </cell>
          <cell r="CF630" t="str">
            <v>31-100days</v>
          </cell>
          <cell r="CG630" t="b">
            <v>0</v>
          </cell>
          <cell r="CH630"/>
          <cell r="CJ630" t="b">
            <v>0</v>
          </cell>
          <cell r="CK630" t="b">
            <v>0</v>
          </cell>
          <cell r="CL630" t="b">
            <v>0</v>
          </cell>
          <cell r="CM630"/>
          <cell r="CO630"/>
          <cell r="CP630"/>
          <cell r="CQ630" t="b">
            <v>0</v>
          </cell>
          <cell r="CR630" t="b">
            <v>0</v>
          </cell>
          <cell r="CS630"/>
          <cell r="CT630"/>
          <cell r="CU630"/>
          <cell r="CV630"/>
          <cell r="CW630"/>
          <cell r="CX630" t="b">
            <v>0</v>
          </cell>
          <cell r="CY630" t="b">
            <v>0</v>
          </cell>
          <cell r="CZ630" t="b">
            <v>0</v>
          </cell>
          <cell r="DA630" t="b">
            <v>0</v>
          </cell>
          <cell r="DB630"/>
          <cell r="DC630"/>
          <cell r="DD630"/>
          <cell r="DE630" t="b">
            <v>0</v>
          </cell>
          <cell r="DF630" t="b">
            <v>0</v>
          </cell>
        </row>
        <row r="631">
          <cell r="A631" t="str">
            <v>3720</v>
          </cell>
          <cell r="B631" t="str">
            <v>Document Management System for Legal &amp; Compliance</v>
          </cell>
          <cell r="C631" t="str">
            <v>100. Change Completed</v>
          </cell>
          <cell r="D631">
            <v>42755</v>
          </cell>
          <cell r="E631" t="str">
            <v>CO-RCVD 31/08/16
PD-PROD 17/03/17
PD-IMPD 20/01/2017
PD-IMPD changed to  12. CCR/Internal Documents n Progress 08/11/17</v>
          </cell>
          <cell r="F631" t="str">
            <v xml:space="preserve">Xoserve’s Legal &amp; Compliance team has been seeking a Document Management Solution. As part of the document retention process, the teams have to archive their email communication for a period of 7 years for internal and external audits. The current method </v>
          </cell>
          <cell r="G631" t="b">
            <v>0</v>
          </cell>
          <cell r="H631"/>
          <cell r="I631">
            <v>42146</v>
          </cell>
          <cell r="K631">
            <v>42644</v>
          </cell>
          <cell r="L631" t="b">
            <v>0</v>
          </cell>
          <cell r="M631"/>
          <cell r="N631"/>
          <cell r="O631"/>
          <cell r="P631" t="str">
            <v>Joe Majoros</v>
          </cell>
          <cell r="Q631" t="str">
            <v>ICAF 31/08/16</v>
          </cell>
          <cell r="R631" t="str">
            <v>Dave Williamson</v>
          </cell>
          <cell r="S631" t="str">
            <v>Gareth Hepworth</v>
          </cell>
          <cell r="T631" t="str">
            <v>CR (Internal)</v>
          </cell>
          <cell r="U631" t="str">
            <v>COMPLETE</v>
          </cell>
          <cell r="V631" t="b">
            <v>0</v>
          </cell>
          <cell r="X631" t="str">
            <v>Joe Majoros</v>
          </cell>
          <cell r="AD631"/>
          <cell r="AF631"/>
          <cell r="AN631"/>
          <cell r="AR631"/>
          <cell r="AS631"/>
          <cell r="AZ631"/>
          <cell r="BB631"/>
          <cell r="BC631"/>
          <cell r="BE631" t="b">
            <v>0</v>
          </cell>
          <cell r="BF631">
            <v>7</v>
          </cell>
          <cell r="BH631">
            <v>42755</v>
          </cell>
          <cell r="BI631">
            <v>42755</v>
          </cell>
          <cell r="BJ631">
            <v>42978</v>
          </cell>
          <cell r="BM631"/>
          <cell r="BO631" t="str">
            <v>23/03/2018 - AH All documents have been received, email justification for those documents weren't produced.
13/10/2017 ME Update PD-IMPD
17/03/17 DC Changed status to PD PROD as per discussion with ME.
07/11/16: CM Joe submitted PAT tool and start up appr</v>
          </cell>
          <cell r="BQ631"/>
          <cell r="BS631"/>
          <cell r="BU631"/>
          <cell r="BW631"/>
          <cell r="BX631" t="str">
            <v>Low</v>
          </cell>
          <cell r="BZ631"/>
          <cell r="CA631" t="str">
            <v>Other</v>
          </cell>
          <cell r="CB631"/>
          <cell r="CC631" t="str">
            <v>Non PM delivery (Commercial)</v>
          </cell>
          <cell r="CD631" t="str">
            <v>Other</v>
          </cell>
          <cell r="CE631" t="str">
            <v>Other</v>
          </cell>
          <cell r="CF631" t="str">
            <v>31-100days</v>
          </cell>
          <cell r="CG631" t="b">
            <v>0</v>
          </cell>
          <cell r="CH631"/>
          <cell r="CJ631" t="b">
            <v>0</v>
          </cell>
          <cell r="CK631" t="b">
            <v>0</v>
          </cell>
          <cell r="CL631" t="b">
            <v>0</v>
          </cell>
          <cell r="CM631"/>
          <cell r="CO631"/>
          <cell r="CP631"/>
          <cell r="CQ631" t="b">
            <v>0</v>
          </cell>
          <cell r="CR631" t="b">
            <v>0</v>
          </cell>
          <cell r="CS631"/>
          <cell r="CT631"/>
          <cell r="CU631"/>
          <cell r="CV631"/>
          <cell r="CW631"/>
          <cell r="CX631" t="b">
            <v>0</v>
          </cell>
          <cell r="CY631" t="b">
            <v>0</v>
          </cell>
          <cell r="CZ631" t="b">
            <v>0</v>
          </cell>
          <cell r="DA631" t="b">
            <v>0</v>
          </cell>
          <cell r="DB631"/>
          <cell r="DC631"/>
          <cell r="DD631"/>
          <cell r="DE631" t="b">
            <v>0</v>
          </cell>
          <cell r="DF631" t="b">
            <v>0</v>
          </cell>
        </row>
        <row r="632">
          <cell r="A632" t="str">
            <v>4082</v>
          </cell>
          <cell r="B632" t="str">
            <v>Upgrade of Shared Components, Management Services and Network Switches</v>
          </cell>
          <cell r="C632" t="str">
            <v>100. Change Completed</v>
          </cell>
          <cell r="D632">
            <v>43150</v>
          </cell>
          <cell r="E632" t="str">
            <v>CO-RCVD- 10/08/16
PD-PROD 17/03/17
PD-IMPD 12/05/17
PD-IMPD changed to  12
1. CCR/Internal Documents in Progess  08/11/17
100. Change Completed</v>
          </cell>
          <cell r="F632" t="str">
            <v>Replace the current out of support infrastructure software and switches, moving to a more virtualised solution and newer supportable shared components. Legacy UK Link infrastructure has been implemented in two TCS Datacentres at Peterborough and Kettering</v>
          </cell>
          <cell r="G632" t="b">
            <v>0</v>
          </cell>
          <cell r="H632"/>
          <cell r="I632">
            <v>42587</v>
          </cell>
          <cell r="K632">
            <v>42885</v>
          </cell>
          <cell r="L632" t="b">
            <v>0</v>
          </cell>
          <cell r="M632"/>
          <cell r="N632"/>
          <cell r="O632"/>
          <cell r="P632" t="str">
            <v>Chris Fears</v>
          </cell>
          <cell r="Q632" t="str">
            <v>ICAF - 10/08/16
Business case Pre-Sanction 09/08/16
Start Up -Pre-Sanction 23/08/16
PIA - Approved Via email 01/07/2017</v>
          </cell>
          <cell r="R632" t="str">
            <v>Chris Fears</v>
          </cell>
          <cell r="S632" t="str">
            <v>Parminder Dhir</v>
          </cell>
          <cell r="T632" t="str">
            <v>CR (Internal)</v>
          </cell>
          <cell r="U632" t="str">
            <v>COMPLETE</v>
          </cell>
          <cell r="V632" t="b">
            <v>0</v>
          </cell>
          <cell r="W632">
            <v>43150</v>
          </cell>
          <cell r="X632"/>
          <cell r="AD632"/>
          <cell r="AF632"/>
          <cell r="AN632"/>
          <cell r="AR632"/>
          <cell r="AS632"/>
          <cell r="AZ632"/>
          <cell r="BB632"/>
          <cell r="BC632"/>
          <cell r="BE632" t="b">
            <v>0</v>
          </cell>
          <cell r="BF632">
            <v>7</v>
          </cell>
          <cell r="BH632">
            <v>42867</v>
          </cell>
          <cell r="BI632">
            <v>42867</v>
          </cell>
          <cell r="BJ632">
            <v>42978</v>
          </cell>
          <cell r="BM632"/>
          <cell r="BO632" t="str">
            <v>19/02/2018 DC Email from Ian Bevan to say all documentation has now been received and the change can be closed.
16/11/17 - JB - Jon Follows to confirm status end of next week
16/11/2017 DC This is a project that operations are doing so "other" is correct</v>
          </cell>
          <cell r="BQ632"/>
          <cell r="BS632"/>
          <cell r="BU632"/>
          <cell r="BW632"/>
          <cell r="BX632" t="str">
            <v>Low</v>
          </cell>
          <cell r="BZ632"/>
          <cell r="CA632" t="str">
            <v>Other</v>
          </cell>
          <cell r="CB632"/>
          <cell r="CC632" t="str">
            <v>Project Delivery</v>
          </cell>
          <cell r="CD632" t="str">
            <v>Other</v>
          </cell>
          <cell r="CE632" t="str">
            <v>Other</v>
          </cell>
          <cell r="CF632" t="str">
            <v>31-100days</v>
          </cell>
          <cell r="CG632" t="b">
            <v>0</v>
          </cell>
          <cell r="CH632"/>
          <cell r="CJ632" t="b">
            <v>0</v>
          </cell>
          <cell r="CK632" t="b">
            <v>0</v>
          </cell>
          <cell r="CL632" t="b">
            <v>0</v>
          </cell>
          <cell r="CM632"/>
          <cell r="CO632"/>
          <cell r="CP632"/>
          <cell r="CQ632" t="b">
            <v>0</v>
          </cell>
          <cell r="CR632" t="b">
            <v>0</v>
          </cell>
          <cell r="CS632" t="str">
            <v>Both</v>
          </cell>
          <cell r="CT632"/>
          <cell r="CU632"/>
          <cell r="CV632"/>
          <cell r="CW632"/>
          <cell r="CX632" t="b">
            <v>0</v>
          </cell>
          <cell r="CY632" t="b">
            <v>0</v>
          </cell>
          <cell r="CZ632" t="b">
            <v>0</v>
          </cell>
          <cell r="DA632" t="b">
            <v>0</v>
          </cell>
          <cell r="DB632"/>
          <cell r="DC632"/>
          <cell r="DD632"/>
          <cell r="DE632" t="b">
            <v>0</v>
          </cell>
          <cell r="DF632" t="b">
            <v>0</v>
          </cell>
        </row>
        <row r="633">
          <cell r="A633" t="str">
            <v>4117</v>
          </cell>
          <cell r="B633" t="str">
            <v>Transform Us</v>
          </cell>
          <cell r="C633" t="str">
            <v>11. Change In Delivery</v>
          </cell>
          <cell r="D633">
            <v>42811</v>
          </cell>
          <cell r="E633" t="str">
            <v>CO-RCVD - 26.10.16
PD-PROD - 17/03/17
Moved from PD-PROD to 11.Change in delivery 08/11/2017</v>
          </cell>
          <cell r="F633" t="str">
            <v>In November 2015, National Grid publicly stated that it is planning to sell a majority stake in its UK Gas Distribution Network business, presently owned by National Grid Gas plc (‘NGG’). Currently, NGG owns four out of the eight Gas Distribution Networks</v>
          </cell>
          <cell r="G633" t="b">
            <v>0</v>
          </cell>
          <cell r="H633"/>
          <cell r="I633">
            <v>42648</v>
          </cell>
          <cell r="K633">
            <v>43193</v>
          </cell>
          <cell r="L633" t="b">
            <v>0</v>
          </cell>
          <cell r="M633"/>
          <cell r="N633"/>
          <cell r="O633"/>
          <cell r="P633" t="str">
            <v>Steve Muffett</v>
          </cell>
          <cell r="Q633" t="str">
            <v>ICAF - 26.10.16
Business Case-Pre-Sanction 01/11/16
BC approved XEC 08/11/16
Revised BC Approved at Pre-Sanction 04/04/17</v>
          </cell>
          <cell r="R633" t="str">
            <v>David Payne</v>
          </cell>
          <cell r="S633" t="str">
            <v>Jon Follows</v>
          </cell>
          <cell r="T633" t="str">
            <v>CR (Internal)</v>
          </cell>
          <cell r="U633" t="str">
            <v>LIVE</v>
          </cell>
          <cell r="V633" t="b">
            <v>0</v>
          </cell>
          <cell r="X633" t="str">
            <v>Sally Flynn, Dan Maguire, Helen Gilbert, Razza Almustafa</v>
          </cell>
          <cell r="AD633"/>
          <cell r="AF633"/>
          <cell r="AN633"/>
          <cell r="AR633"/>
          <cell r="AS633"/>
          <cell r="AZ633"/>
          <cell r="BB633"/>
          <cell r="BC633"/>
          <cell r="BE633" t="b">
            <v>0</v>
          </cell>
          <cell r="BF633">
            <v>7</v>
          </cell>
          <cell r="BH633">
            <v>43404</v>
          </cell>
          <cell r="BM633"/>
          <cell r="BO633" t="str">
            <v>90/11/17 DC Still no PCC form from the project.
07/09/17 DC Update from planning meeting, PCC form to be raised to submit KBMs for this project.  Analysis has been extended from 2/08/17 to 29/09/17.
26/07/17 DC Update from planning meeting, analysis end d</v>
          </cell>
          <cell r="BQ633"/>
          <cell r="BS633"/>
          <cell r="BU633"/>
          <cell r="BW633"/>
          <cell r="BX633" t="str">
            <v>High</v>
          </cell>
          <cell r="BZ633"/>
          <cell r="CA633" t="str">
            <v>TU</v>
          </cell>
          <cell r="CB633"/>
          <cell r="CC633" t="str">
            <v>Project Delivery</v>
          </cell>
          <cell r="CD633" t="str">
            <v>Other</v>
          </cell>
          <cell r="CE633" t="str">
            <v>Other</v>
          </cell>
          <cell r="CF633" t="str">
            <v>100+days</v>
          </cell>
          <cell r="CG633" t="b">
            <v>0</v>
          </cell>
          <cell r="CH633"/>
          <cell r="CJ633" t="b">
            <v>0</v>
          </cell>
          <cell r="CK633" t="b">
            <v>0</v>
          </cell>
          <cell r="CL633" t="b">
            <v>0</v>
          </cell>
          <cell r="CM633" t="str">
            <v>£500k+</v>
          </cell>
          <cell r="CN633">
            <v>6200000</v>
          </cell>
          <cell r="CO633"/>
          <cell r="CP633"/>
          <cell r="CQ633" t="b">
            <v>0</v>
          </cell>
          <cell r="CR633" t="b">
            <v>0</v>
          </cell>
          <cell r="CS633"/>
          <cell r="CT633"/>
          <cell r="CU633"/>
          <cell r="CV633"/>
          <cell r="CW633"/>
          <cell r="CX633" t="b">
            <v>0</v>
          </cell>
          <cell r="CY633" t="b">
            <v>0</v>
          </cell>
          <cell r="CZ633" t="b">
            <v>0</v>
          </cell>
          <cell r="DA633" t="b">
            <v>0</v>
          </cell>
          <cell r="DB633"/>
          <cell r="DC633"/>
          <cell r="DD633"/>
          <cell r="DE633" t="b">
            <v>0</v>
          </cell>
          <cell r="DF633" t="b">
            <v>0</v>
          </cell>
        </row>
        <row r="634">
          <cell r="A634" t="str">
            <v>4216</v>
          </cell>
          <cell r="B634" t="str">
            <v>API Platform Implementation</v>
          </cell>
          <cell r="C634" t="str">
            <v>11. Change In Delivery</v>
          </cell>
          <cell r="D634">
            <v>43125</v>
          </cell>
          <cell r="E634" t="str">
            <v>CO-RCVD 03/05/2017
SN-SENT 10/07/2017
PD-PROD 10/07/2017
Moved from PD-PROD to 11. Change in delivery 08.11.2017
12. CCR/Closedown document in progress
11. Change in delivery</v>
          </cell>
          <cell r="F634" t="str">
            <v>In response to change order 4110, Xoserve has completed detailed design for a ‘machine to machine’ API Management solution to support the Competition and Markets Authority (CMA) directive to provide data to Price comparison Websites (PCWs) to facilitate f</v>
          </cell>
          <cell r="G634" t="b">
            <v>0</v>
          </cell>
          <cell r="H634" t="str">
            <v>COR4110</v>
          </cell>
          <cell r="I634">
            <v>42769</v>
          </cell>
          <cell r="K634">
            <v>43079</v>
          </cell>
          <cell r="L634" t="b">
            <v>0</v>
          </cell>
          <cell r="M634"/>
          <cell r="N634"/>
          <cell r="O634"/>
          <cell r="P634" t="str">
            <v>Gareth Hepworth</v>
          </cell>
          <cell r="Q634" t="str">
            <v>ICAF 03/05/17
Pre-Sanction 13/06/17 - BC</v>
          </cell>
          <cell r="R634" t="str">
            <v>Gareth Hepworth</v>
          </cell>
          <cell r="S634" t="str">
            <v>Mark Pollard</v>
          </cell>
          <cell r="T634" t="str">
            <v>CR (Internal)</v>
          </cell>
          <cell r="U634" t="str">
            <v>LIVE</v>
          </cell>
          <cell r="V634" t="b">
            <v>0</v>
          </cell>
          <cell r="X634" t="str">
            <v>Charlie Haley</v>
          </cell>
          <cell r="AD634"/>
          <cell r="AF634"/>
          <cell r="AN634"/>
          <cell r="AR634"/>
          <cell r="AS634"/>
          <cell r="AZ634"/>
          <cell r="BB634"/>
          <cell r="BC634"/>
          <cell r="BE634" t="b">
            <v>0</v>
          </cell>
          <cell r="BH634">
            <v>43281</v>
          </cell>
          <cell r="BJ634">
            <v>43159</v>
          </cell>
          <cell r="BM634"/>
          <cell r="BO634" t="str">
            <v>29/03 ME first phase inplemented 29/03, Planning on going for next phase, There is going to be an additional stage to the project where we are looking to introduce a dual fuel service with Gemserv (Electricity). Planning is currently going on to understan</v>
          </cell>
          <cell r="BQ634"/>
          <cell r="BS634"/>
          <cell r="BU634"/>
          <cell r="BW634"/>
          <cell r="BX634" t="str">
            <v>Medium</v>
          </cell>
          <cell r="BZ634"/>
          <cell r="CA634" t="str">
            <v>Data Office</v>
          </cell>
          <cell r="CB634"/>
          <cell r="CC634" t="str">
            <v>Project Delivery</v>
          </cell>
          <cell r="CD634" t="str">
            <v>BW</v>
          </cell>
          <cell r="CE634" t="str">
            <v>Other</v>
          </cell>
          <cell r="CF634" t="str">
            <v>31-100days</v>
          </cell>
          <cell r="CG634" t="b">
            <v>0</v>
          </cell>
          <cell r="CH634"/>
          <cell r="CJ634" t="b">
            <v>0</v>
          </cell>
          <cell r="CK634" t="b">
            <v>0</v>
          </cell>
          <cell r="CL634" t="b">
            <v>1</v>
          </cell>
          <cell r="CM634" t="str">
            <v>£100k-£500k</v>
          </cell>
          <cell r="CN634">
            <v>320000</v>
          </cell>
          <cell r="CO634" t="str">
            <v>Help with Switching Programme.</v>
          </cell>
          <cell r="CP634"/>
          <cell r="CQ634" t="b">
            <v>0</v>
          </cell>
          <cell r="CR634" t="b">
            <v>0</v>
          </cell>
          <cell r="CS634" t="str">
            <v>No</v>
          </cell>
          <cell r="CT634"/>
          <cell r="CU634"/>
          <cell r="CV634"/>
          <cell r="CW634"/>
          <cell r="CX634" t="b">
            <v>0</v>
          </cell>
          <cell r="CY634" t="b">
            <v>0</v>
          </cell>
          <cell r="CZ634" t="b">
            <v>0</v>
          </cell>
          <cell r="DA634" t="b">
            <v>0</v>
          </cell>
          <cell r="DB634"/>
          <cell r="DC634"/>
          <cell r="DD634"/>
          <cell r="DE634" t="b">
            <v>0</v>
          </cell>
          <cell r="DF634" t="b">
            <v>0</v>
          </cell>
        </row>
        <row r="635">
          <cell r="A635" t="str">
            <v>4349</v>
          </cell>
          <cell r="B635" t="str">
            <v>Control-M/EM, Server and agent upgrade for Gemini and CMS</v>
          </cell>
          <cell r="C635" t="str">
            <v>11. Change In Delivery</v>
          </cell>
          <cell r="D635">
            <v>43152</v>
          </cell>
          <cell r="E635" t="str">
            <v>CO-RCVD - 23/08/2017
BE-PROD 13/10/2017
Moved from BE-PROD to 7. BER/Business Case In Progress 08/11/2017
11. Change In Delivery 21/02/18</v>
          </cell>
          <cell r="F635" t="str">
            <v xml:space="preserve">Control-M/EM is a critical software component, which is used to create, manage and schedule the batch jobs for Gemini, CMS and UK Link applications. As part of upgrading the shared Gemini components which are reaching End of support (EOS) and End of life </v>
          </cell>
          <cell r="G635" t="b">
            <v>0</v>
          </cell>
          <cell r="H635"/>
          <cell r="I635">
            <v>42965</v>
          </cell>
          <cell r="K635">
            <v>43312</v>
          </cell>
          <cell r="L635" t="b">
            <v>0</v>
          </cell>
          <cell r="M635"/>
          <cell r="N635"/>
          <cell r="O635"/>
          <cell r="P635" t="str">
            <v>Annie Griffith</v>
          </cell>
          <cell r="Q635" t="str">
            <v>ICAF 23/08/17
SUA/PAT Tool Approved via email 15/09/17</v>
          </cell>
          <cell r="R635" t="str">
            <v>Lee Foster</v>
          </cell>
          <cell r="S635" t="str">
            <v>Emma Rose</v>
          </cell>
          <cell r="T635" t="str">
            <v>CR (Internal)</v>
          </cell>
          <cell r="U635" t="str">
            <v>LIVE</v>
          </cell>
          <cell r="V635" t="b">
            <v>0</v>
          </cell>
          <cell r="X635" t="str">
            <v>Jo Rooney</v>
          </cell>
          <cell r="AD635"/>
          <cell r="AF635"/>
          <cell r="AK635">
            <v>43081</v>
          </cell>
          <cell r="AN635"/>
          <cell r="AR635"/>
          <cell r="AS635"/>
          <cell r="AZ635"/>
          <cell r="BB635"/>
          <cell r="BC635"/>
          <cell r="BE635" t="b">
            <v>0</v>
          </cell>
          <cell r="BH635">
            <v>43463</v>
          </cell>
          <cell r="BM635"/>
          <cell r="BO635" t="str">
            <v>21/02/18 Julie B - Business Case approved and signed off at IRC today, change moved into delivery.
14/02/18 Julie B - BC went to ICAF for review outcome, all happy to proceed to IRC 21/02/18.
11/01/18 Julie B - Update from Emma Rose, We have a PWO respo</v>
          </cell>
          <cell r="BQ635"/>
          <cell r="BS635"/>
          <cell r="BU635"/>
          <cell r="BW635"/>
          <cell r="BX635" t="str">
            <v>Low</v>
          </cell>
          <cell r="BZ635"/>
          <cell r="CA635" t="str">
            <v>T &amp; SS</v>
          </cell>
          <cell r="CB635"/>
          <cell r="CC635" t="str">
            <v>Project Delivery</v>
          </cell>
          <cell r="CD635" t="str">
            <v>Other</v>
          </cell>
          <cell r="CE635" t="str">
            <v>Other</v>
          </cell>
          <cell r="CF635" t="str">
            <v>31-100days</v>
          </cell>
          <cell r="CG635" t="b">
            <v>0</v>
          </cell>
          <cell r="CH635"/>
          <cell r="CJ635" t="b">
            <v>0</v>
          </cell>
          <cell r="CK635" t="b">
            <v>0</v>
          </cell>
          <cell r="CL635" t="b">
            <v>0</v>
          </cell>
          <cell r="CM635"/>
          <cell r="CO635"/>
          <cell r="CP635"/>
          <cell r="CQ635" t="b">
            <v>0</v>
          </cell>
          <cell r="CR635" t="b">
            <v>0</v>
          </cell>
          <cell r="CS635" t="str">
            <v>No</v>
          </cell>
          <cell r="CT635"/>
          <cell r="CU635"/>
          <cell r="CV635"/>
          <cell r="CW635"/>
          <cell r="CX635" t="b">
            <v>0</v>
          </cell>
          <cell r="CY635" t="b">
            <v>0</v>
          </cell>
          <cell r="CZ635" t="b">
            <v>0</v>
          </cell>
          <cell r="DA635" t="b">
            <v>0</v>
          </cell>
          <cell r="DB635"/>
          <cell r="DC635"/>
          <cell r="DD635"/>
          <cell r="DE635" t="b">
            <v>0</v>
          </cell>
          <cell r="DF635" t="b">
            <v>0</v>
          </cell>
        </row>
        <row r="636">
          <cell r="A636" t="str">
            <v>4340</v>
          </cell>
          <cell r="B636" t="str">
            <v>UK Link Future Release 1.1</v>
          </cell>
          <cell r="C636" t="str">
            <v>100. Change Completed</v>
          </cell>
          <cell r="D636">
            <v>43175</v>
          </cell>
          <cell r="E636" t="str">
            <v>CO-RCVD - 03/08/2017
BE-SENT -  25/08/2017
CA-RCVD   13/09/2017
Moved From CA - RCVD to  CHANGE IN DELIVERY 08/11/17
12. CCR/Internal Closedown Document In Progress
100. Change Completed</v>
          </cell>
          <cell r="F636" t="str">
            <v>As a result of UK Link Programme (Release 1) implementation, several critical changes have been identified for delivery in Q4 2017. The Release 1.1 delivery is focused on changes that need to be implemented by the end of 2017. There are 5 changes that hav</v>
          </cell>
          <cell r="G636" t="b">
            <v>0</v>
          </cell>
          <cell r="H636"/>
          <cell r="I636">
            <v>42950</v>
          </cell>
          <cell r="K636">
            <v>43221</v>
          </cell>
          <cell r="L636" t="b">
            <v>0</v>
          </cell>
          <cell r="M636" t="str">
            <v>ADN</v>
          </cell>
          <cell r="N636" t="str">
            <v>DNO IGT's</v>
          </cell>
          <cell r="O636"/>
          <cell r="P636" t="str">
            <v>Matt Rider/Dave Turpin</v>
          </cell>
          <cell r="Q636" t="str">
            <v>BER/BC Pre-Sanction Approval 23/08/17
Start-Up Approach Pre-Sanction Approved via email</v>
          </cell>
          <cell r="R636"/>
          <cell r="S636" t="str">
            <v>Matt Rider</v>
          </cell>
          <cell r="T636" t="str">
            <v>CP</v>
          </cell>
          <cell r="U636" t="str">
            <v>COMPLETE</v>
          </cell>
          <cell r="V636" t="b">
            <v>0</v>
          </cell>
          <cell r="W636">
            <v>43175</v>
          </cell>
          <cell r="X636" t="str">
            <v>Ed Healy</v>
          </cell>
          <cell r="AD636"/>
          <cell r="AF636"/>
          <cell r="AM636">
            <v>42972</v>
          </cell>
          <cell r="AN636" t="str">
            <v>Pre-Sanction</v>
          </cell>
          <cell r="AR636"/>
          <cell r="AS636" t="str">
            <v>SENT</v>
          </cell>
          <cell r="AT636">
            <v>42972</v>
          </cell>
          <cell r="AU636">
            <v>42991</v>
          </cell>
          <cell r="AZ636"/>
          <cell r="BB636"/>
          <cell r="BC636"/>
          <cell r="BE636" t="b">
            <v>0</v>
          </cell>
          <cell r="BH636">
            <v>43077</v>
          </cell>
          <cell r="BI636">
            <v>43077</v>
          </cell>
          <cell r="BM636"/>
          <cell r="BO636" t="str">
            <v xml:space="preserve">16/03/2018DC Confirmation received that this change has completed all their documentation, the change is now complete 
08/02/2018 DC This change was approval for closedown at yesterdays ChMC meeting.
12/12/2017 DC project deployed and moved to production </v>
          </cell>
          <cell r="BQ636"/>
          <cell r="BS636"/>
          <cell r="BU636"/>
          <cell r="BW636"/>
          <cell r="BX636"/>
          <cell r="BY636">
            <v>1.1000000000000001</v>
          </cell>
          <cell r="BZ636"/>
          <cell r="CA636" t="str">
            <v>R &amp; N</v>
          </cell>
          <cell r="CB636"/>
          <cell r="CC636" t="str">
            <v>Project Delivery</v>
          </cell>
          <cell r="CD636" t="str">
            <v>ISU</v>
          </cell>
          <cell r="CE636" t="str">
            <v>Other</v>
          </cell>
          <cell r="CF636" t="str">
            <v>100+days</v>
          </cell>
          <cell r="CG636" t="b">
            <v>0</v>
          </cell>
          <cell r="CH636"/>
          <cell r="CJ636" t="b">
            <v>0</v>
          </cell>
          <cell r="CK636" t="b">
            <v>0</v>
          </cell>
          <cell r="CL636" t="b">
            <v>0</v>
          </cell>
          <cell r="CM636"/>
          <cell r="CO636"/>
          <cell r="CP636"/>
          <cell r="CQ636" t="b">
            <v>0</v>
          </cell>
          <cell r="CR636" t="b">
            <v>0</v>
          </cell>
          <cell r="CS636" t="str">
            <v>Customer</v>
          </cell>
          <cell r="CT636"/>
          <cell r="CU636"/>
          <cell r="CV636"/>
          <cell r="CW636"/>
          <cell r="CX636" t="b">
            <v>0</v>
          </cell>
          <cell r="CY636" t="b">
            <v>0</v>
          </cell>
          <cell r="CZ636" t="b">
            <v>0</v>
          </cell>
          <cell r="DA636" t="b">
            <v>0</v>
          </cell>
          <cell r="DB636"/>
          <cell r="DC636"/>
          <cell r="DD636"/>
          <cell r="DE636" t="b">
            <v>0</v>
          </cell>
          <cell r="DF636" t="b">
            <v>0</v>
          </cell>
          <cell r="DG636">
            <v>42991</v>
          </cell>
          <cell r="DI636">
            <v>43138</v>
          </cell>
          <cell r="DJ636">
            <v>42991</v>
          </cell>
        </row>
        <row r="637">
          <cell r="A637" t="str">
            <v>4324</v>
          </cell>
          <cell r="B637" t="str">
            <v>Checkpoint Hardware Upgrade</v>
          </cell>
          <cell r="C637" t="str">
            <v>11. Change In Delivery</v>
          </cell>
          <cell r="D637">
            <v>43143</v>
          </cell>
          <cell r="E637" t="str">
            <v>CO-RCVD 05/07/2017
BE-PROD 13/10/2017
Moved from BE-PROD to 7. Business Case in Progress 08/11/2017
11. Change In Delivery 12/02/18</v>
          </cell>
          <cell r="F637" t="str">
            <v>The current perimeter security hardware in our internet accessed solutions is Checkpoint which is aged and becoming end of life September 17 (hardware). The software is already on extended support.
When it becomes end of life we are more susceptible to se</v>
          </cell>
          <cell r="G637" t="b">
            <v>0</v>
          </cell>
          <cell r="H637" t="str">
            <v>CR4325</v>
          </cell>
          <cell r="I637">
            <v>42915</v>
          </cell>
          <cell r="K637">
            <v>43070</v>
          </cell>
          <cell r="L637" t="b">
            <v>0</v>
          </cell>
          <cell r="M637"/>
          <cell r="N637"/>
          <cell r="O637"/>
          <cell r="P637" t="str">
            <v>Chris Fears</v>
          </cell>
          <cell r="Q637" t="str">
            <v>ICAF 05/07/17
Pre-Sanction Approval via Email 25/07/17 Start Up Approach</v>
          </cell>
          <cell r="R637" t="str">
            <v>Jane Rocky</v>
          </cell>
          <cell r="S637" t="str">
            <v>Tony Long</v>
          </cell>
          <cell r="T637" t="str">
            <v>CR (Internal)</v>
          </cell>
          <cell r="U637" t="str">
            <v>LIVE</v>
          </cell>
          <cell r="V637" t="b">
            <v>0</v>
          </cell>
          <cell r="X637" t="str">
            <v>Jo Rooney</v>
          </cell>
          <cell r="AD637"/>
          <cell r="AF637"/>
          <cell r="AK637">
            <v>43069</v>
          </cell>
          <cell r="AN637"/>
          <cell r="AR637"/>
          <cell r="AS637"/>
          <cell r="AZ637"/>
          <cell r="BB637"/>
          <cell r="BC637"/>
          <cell r="BE637" t="b">
            <v>0</v>
          </cell>
          <cell r="BH637">
            <v>43287</v>
          </cell>
          <cell r="BM637"/>
          <cell r="BO637" t="str">
            <v xml:space="preserve">12/02/2018 - Julie B - Business Case approved and signed off at IRC 07/02/18
17/01/18 Julie B - Business Case reviewed at iCAF today, Jane R wants ammendments made so this BC will not be going to IRC for approval today.
15/01/2018 Julie B - BC received </v>
          </cell>
          <cell r="BQ637"/>
          <cell r="BS637"/>
          <cell r="BU637"/>
          <cell r="BW637"/>
          <cell r="BX637" t="str">
            <v>Low</v>
          </cell>
          <cell r="BZ637"/>
          <cell r="CA637" t="str">
            <v>T &amp; SS</v>
          </cell>
          <cell r="CB637"/>
          <cell r="CC637" t="str">
            <v>Project Delivery</v>
          </cell>
          <cell r="CD637" t="str">
            <v>Other</v>
          </cell>
          <cell r="CE637" t="str">
            <v>Other</v>
          </cell>
          <cell r="CF637" t="str">
            <v>31-100days</v>
          </cell>
          <cell r="CG637" t="b">
            <v>0</v>
          </cell>
          <cell r="CH637"/>
          <cell r="CJ637" t="b">
            <v>0</v>
          </cell>
          <cell r="CK637" t="b">
            <v>0</v>
          </cell>
          <cell r="CL637" t="b">
            <v>0</v>
          </cell>
          <cell r="CM637"/>
          <cell r="CO637"/>
          <cell r="CP637"/>
          <cell r="CQ637" t="b">
            <v>0</v>
          </cell>
          <cell r="CR637" t="b">
            <v>0</v>
          </cell>
          <cell r="CS637" t="str">
            <v>Both</v>
          </cell>
          <cell r="CT637"/>
          <cell r="CU637"/>
          <cell r="CV637"/>
          <cell r="CW637"/>
          <cell r="CX637" t="b">
            <v>0</v>
          </cell>
          <cell r="CY637" t="b">
            <v>0</v>
          </cell>
          <cell r="CZ637" t="b">
            <v>0</v>
          </cell>
          <cell r="DA637" t="b">
            <v>0</v>
          </cell>
          <cell r="DB637"/>
          <cell r="DC637"/>
          <cell r="DD637"/>
          <cell r="DE637" t="b">
            <v>0</v>
          </cell>
          <cell r="DF637" t="b">
            <v>0</v>
          </cell>
        </row>
        <row r="638">
          <cell r="A638" t="str">
            <v>4325</v>
          </cell>
          <cell r="B638" t="str">
            <v>Cisco Security Upgrade</v>
          </cell>
          <cell r="C638" t="str">
            <v>11. Change In Delivery</v>
          </cell>
          <cell r="D638">
            <v>43143</v>
          </cell>
          <cell r="E638" t="str">
            <v>CO-RCVD 05/07/2017
BE-PROD 13/10/2017
Moved from BE-PROD to 7. Business Case in Progress 08/11/2017
11. Change In Delivery - 12/02/18</v>
          </cell>
          <cell r="F638" t="str">
            <v>The current security hardware in front of Gemini, DCC and EFT is aged and becoming end of life September 17 (hardware). The software is already on extended support.
When it becomes end of life we are more susceptible to security issues as identified by 3r</v>
          </cell>
          <cell r="G638" t="b">
            <v>0</v>
          </cell>
          <cell r="H638" t="str">
            <v>CR4324</v>
          </cell>
          <cell r="I638">
            <v>42915</v>
          </cell>
          <cell r="K638">
            <v>43133</v>
          </cell>
          <cell r="L638" t="b">
            <v>0</v>
          </cell>
          <cell r="M638"/>
          <cell r="N638"/>
          <cell r="O638"/>
          <cell r="P638" t="str">
            <v>Chris Fears</v>
          </cell>
          <cell r="Q638" t="str">
            <v>ICAF-05/07/17
Pre-Sanction approval via email 25/07/17 - Start Up Approach</v>
          </cell>
          <cell r="R638" t="str">
            <v>Jane Rocky</v>
          </cell>
          <cell r="S638" t="str">
            <v>Tony Long</v>
          </cell>
          <cell r="T638" t="str">
            <v>CR (Internal)</v>
          </cell>
          <cell r="U638" t="str">
            <v>LIVE</v>
          </cell>
          <cell r="V638" t="b">
            <v>0</v>
          </cell>
          <cell r="X638" t="str">
            <v>Jo Rooney</v>
          </cell>
          <cell r="AD638"/>
          <cell r="AF638"/>
          <cell r="AK638">
            <v>43069</v>
          </cell>
          <cell r="AN638"/>
          <cell r="AR638"/>
          <cell r="AS638"/>
          <cell r="AZ638"/>
          <cell r="BB638"/>
          <cell r="BC638"/>
          <cell r="BE638" t="b">
            <v>0</v>
          </cell>
          <cell r="BH638">
            <v>43287</v>
          </cell>
          <cell r="BM638"/>
          <cell r="BO638" t="str">
            <v xml:space="preserve">12/02/2018 Julie B - Business Case approved and signed off at IRC 07/02/18.
17/01/18 Julie B - Business Case reviewed at iCAF today, Jane R wants ammendments made so this BC will not be going to IRC for approval today.
15/01/2018 Julie B - BC received </v>
          </cell>
          <cell r="BQ638"/>
          <cell r="BS638"/>
          <cell r="BU638"/>
          <cell r="BW638"/>
          <cell r="BX638" t="str">
            <v>Low</v>
          </cell>
          <cell r="BZ638"/>
          <cell r="CA638" t="str">
            <v>T &amp; SS</v>
          </cell>
          <cell r="CB638"/>
          <cell r="CC638" t="str">
            <v>Project Delivery</v>
          </cell>
          <cell r="CD638" t="str">
            <v>Other</v>
          </cell>
          <cell r="CE638" t="str">
            <v>Other</v>
          </cell>
          <cell r="CF638" t="str">
            <v>31-100days</v>
          </cell>
          <cell r="CG638" t="b">
            <v>0</v>
          </cell>
          <cell r="CH638"/>
          <cell r="CJ638" t="b">
            <v>0</v>
          </cell>
          <cell r="CK638" t="b">
            <v>0</v>
          </cell>
          <cell r="CL638" t="b">
            <v>0</v>
          </cell>
          <cell r="CM638"/>
          <cell r="CO638"/>
          <cell r="CP638"/>
          <cell r="CQ638" t="b">
            <v>0</v>
          </cell>
          <cell r="CR638" t="b">
            <v>0</v>
          </cell>
          <cell r="CS638" t="str">
            <v>No</v>
          </cell>
          <cell r="CT638"/>
          <cell r="CU638"/>
          <cell r="CV638"/>
          <cell r="CW638"/>
          <cell r="CX638" t="b">
            <v>0</v>
          </cell>
          <cell r="CY638" t="b">
            <v>0</v>
          </cell>
          <cell r="CZ638" t="b">
            <v>0</v>
          </cell>
          <cell r="DA638" t="b">
            <v>0</v>
          </cell>
          <cell r="DB638"/>
          <cell r="DC638"/>
          <cell r="DD638"/>
          <cell r="DE638" t="b">
            <v>0</v>
          </cell>
          <cell r="DF638" t="b">
            <v>0</v>
          </cell>
        </row>
        <row r="639">
          <cell r="A639" t="str">
            <v>4361</v>
          </cell>
          <cell r="B639" t="str">
            <v>Release 2 Delivery</v>
          </cell>
          <cell r="C639" t="str">
            <v>11. Change In Delivery</v>
          </cell>
          <cell r="D639">
            <v>43111</v>
          </cell>
          <cell r="E639" t="str">
            <v>CO -RCVD 11/10/2017
BE-RCVD   11/10/2017
8. BER/Business Case Awaiting Pre-Sanction
10. BER/Busines Case Awaiting ChMC Approval
11. Change In Delivery</v>
          </cell>
          <cell r="F639" t="str">
            <v xml:space="preserve">As a result of UK Link Programme implementation (Release 1), a number of deferred changes have been identified for delivery in Future Release 2.  There are 22 Changes that have been proposed to be included for Release 2 delivery off which 10 will require </v>
          </cell>
          <cell r="G639" t="b">
            <v>0</v>
          </cell>
          <cell r="H639"/>
          <cell r="I639">
            <v>43019</v>
          </cell>
          <cell r="K639">
            <v>43221</v>
          </cell>
          <cell r="L639" t="b">
            <v>0</v>
          </cell>
          <cell r="M639"/>
          <cell r="N639"/>
          <cell r="O639"/>
          <cell r="P639" t="str">
            <v>Christina Francis</v>
          </cell>
          <cell r="Q639" t="str">
            <v>CP Approved by ChMC 11/10/17</v>
          </cell>
          <cell r="R639" t="str">
            <v>Lee Chambers</v>
          </cell>
          <cell r="S639" t="str">
            <v>Christina Francis</v>
          </cell>
          <cell r="T639" t="str">
            <v>CP</v>
          </cell>
          <cell r="U639" t="str">
            <v>LIVE</v>
          </cell>
          <cell r="V639" t="b">
            <v>0</v>
          </cell>
          <cell r="X639" t="str">
            <v>Charlotte Orsler</v>
          </cell>
          <cell r="AB639">
            <v>43019</v>
          </cell>
          <cell r="AD639"/>
          <cell r="AF639" t="str">
            <v>SENT</v>
          </cell>
          <cell r="AG639">
            <v>43019</v>
          </cell>
          <cell r="AN639"/>
          <cell r="AR639"/>
          <cell r="AS639"/>
          <cell r="AZ639"/>
          <cell r="BB639"/>
          <cell r="BC639"/>
          <cell r="BE639" t="b">
            <v>0</v>
          </cell>
          <cell r="BH639">
            <v>43280</v>
          </cell>
          <cell r="BM639"/>
          <cell r="BO639" t="str">
            <v>18/01/18 Julie B - Notes from IRC 17th - AGREED: Risks - need to establish how solutions for work rounds are tracked. 
17/01/18 Julie B - Business Case reviewed at iCAF prior to going to IRC for approval today.
15/01/2018 Julie B - BC received and issue</v>
          </cell>
          <cell r="BQ639"/>
          <cell r="BS639"/>
          <cell r="BU639"/>
          <cell r="BW639"/>
          <cell r="BX639"/>
          <cell r="BY639">
            <v>2</v>
          </cell>
          <cell r="BZ639"/>
          <cell r="CA639" t="str">
            <v>R &amp; N</v>
          </cell>
          <cell r="CB639"/>
          <cell r="CC639" t="str">
            <v>Project Delivery</v>
          </cell>
          <cell r="CD639" t="str">
            <v>ISU</v>
          </cell>
          <cell r="CE639" t="str">
            <v>Other</v>
          </cell>
          <cell r="CF639" t="str">
            <v>100+days</v>
          </cell>
          <cell r="CG639" t="b">
            <v>0</v>
          </cell>
          <cell r="CH639"/>
          <cell r="CJ639" t="b">
            <v>0</v>
          </cell>
          <cell r="CK639" t="b">
            <v>0</v>
          </cell>
          <cell r="CL639" t="b">
            <v>0</v>
          </cell>
          <cell r="CM639"/>
          <cell r="CO639"/>
          <cell r="CP639"/>
          <cell r="CQ639" t="b">
            <v>0</v>
          </cell>
          <cell r="CR639" t="b">
            <v>0</v>
          </cell>
          <cell r="CS639" t="str">
            <v>Customer</v>
          </cell>
          <cell r="CT639"/>
          <cell r="CU639"/>
          <cell r="CV639"/>
          <cell r="CW639"/>
          <cell r="CX639" t="b">
            <v>0</v>
          </cell>
          <cell r="CY639" t="b">
            <v>0</v>
          </cell>
          <cell r="CZ639" t="b">
            <v>0</v>
          </cell>
          <cell r="DA639" t="b">
            <v>0</v>
          </cell>
          <cell r="DB639"/>
          <cell r="DC639"/>
          <cell r="DD639"/>
          <cell r="DE639" t="b">
            <v>0</v>
          </cell>
          <cell r="DF639" t="b">
            <v>0</v>
          </cell>
          <cell r="DG639">
            <v>43019</v>
          </cell>
          <cell r="DH639">
            <v>43019</v>
          </cell>
          <cell r="DJ639">
            <v>43110</v>
          </cell>
        </row>
        <row r="640">
          <cell r="A640" t="str">
            <v>4378</v>
          </cell>
          <cell r="B640" t="str">
            <v>Solution Manager Upgrade</v>
          </cell>
          <cell r="C640" t="str">
            <v>11. Change In Delivery</v>
          </cell>
          <cell r="D640">
            <v>43010</v>
          </cell>
          <cell r="E640" t="str">
            <v>11. Change in delivery - 05/01/18
CO-RCVD - 02/10/17
Moved from CO-RCVD to 7. Business Case in Progress</v>
          </cell>
          <cell r="F640" t="str">
            <v>​What: The currently implemented Solution Manager (Solman) version 7.1, an important part of the UK Link landscape, is running out of primary SAP support on 31 Dec 2017, with extended support from SAP available. It is proposed that Solution Manager 7.1 is</v>
          </cell>
          <cell r="G640" t="b">
            <v>0</v>
          </cell>
          <cell r="H640"/>
          <cell r="I640">
            <v>43010</v>
          </cell>
          <cell r="K640">
            <v>43193</v>
          </cell>
          <cell r="L640" t="b">
            <v>0</v>
          </cell>
          <cell r="M640"/>
          <cell r="N640"/>
          <cell r="O640"/>
          <cell r="P640" t="str">
            <v>Smitha Pichrikat</v>
          </cell>
          <cell r="Q640" t="str">
            <v>ICAF approval on 04/10/17
Start-Up Approach Approved  - Pre-Sanction 31/10/17</v>
          </cell>
          <cell r="R640" t="str">
            <v>Lee Foster</v>
          </cell>
          <cell r="S640" t="str">
            <v>Smitha Pichrikat</v>
          </cell>
          <cell r="T640" t="str">
            <v>CR (Internal)</v>
          </cell>
          <cell r="U640" t="str">
            <v>LIVE</v>
          </cell>
          <cell r="V640" t="b">
            <v>0</v>
          </cell>
          <cell r="X640"/>
          <cell r="AD640"/>
          <cell r="AF640"/>
          <cell r="AN640"/>
          <cell r="AR640"/>
          <cell r="AS640"/>
          <cell r="AZ640"/>
          <cell r="BB640"/>
          <cell r="BC640"/>
          <cell r="BE640" t="b">
            <v>0</v>
          </cell>
          <cell r="BH640">
            <v>43202</v>
          </cell>
          <cell r="BM640"/>
          <cell r="BO640" t="str">
            <v>05/01/18 - Julie B - Business case approved IRC on 12/12/17
03/01/2017 DC I have spoke to Smitha and she has advised me that Neil Morgan is dealing with this change, he is not in the office today.
01/12/20147 DC Update from JB - this change is going to C</v>
          </cell>
          <cell r="BQ640"/>
          <cell r="BS640"/>
          <cell r="BU640"/>
          <cell r="BW640"/>
          <cell r="BX640"/>
          <cell r="BZ640"/>
          <cell r="CA640" t="str">
            <v>R &amp; N</v>
          </cell>
          <cell r="CB640"/>
          <cell r="CC640" t="str">
            <v>Project Delivery</v>
          </cell>
          <cell r="CD640" t="str">
            <v>ISU</v>
          </cell>
          <cell r="CE640" t="str">
            <v>Other</v>
          </cell>
          <cell r="CF640" t="str">
            <v>31-100days</v>
          </cell>
          <cell r="CG640" t="b">
            <v>0</v>
          </cell>
          <cell r="CH640"/>
          <cell r="CJ640" t="b">
            <v>0</v>
          </cell>
          <cell r="CK640" t="b">
            <v>0</v>
          </cell>
          <cell r="CL640" t="b">
            <v>0</v>
          </cell>
          <cell r="CM640"/>
          <cell r="CO640"/>
          <cell r="CP640"/>
          <cell r="CQ640" t="b">
            <v>0</v>
          </cell>
          <cell r="CR640" t="b">
            <v>0</v>
          </cell>
          <cell r="CS640" t="str">
            <v>No</v>
          </cell>
          <cell r="CT640"/>
          <cell r="CU640"/>
          <cell r="CV640" t="str">
            <v>Xoserve Internal CR (business improvement initiative)</v>
          </cell>
          <cell r="CW640" t="str">
            <v>Xoserve Only</v>
          </cell>
          <cell r="CX640" t="b">
            <v>0</v>
          </cell>
          <cell r="CY640" t="b">
            <v>0</v>
          </cell>
          <cell r="CZ640" t="b">
            <v>0</v>
          </cell>
          <cell r="DA640" t="b">
            <v>0</v>
          </cell>
          <cell r="DB640" t="str">
            <v>Service Area 23: Internal</v>
          </cell>
          <cell r="DC640" t="str">
            <v>None (Xoserve internal initiative)</v>
          </cell>
          <cell r="DD640"/>
          <cell r="DE640" t="b">
            <v>0</v>
          </cell>
          <cell r="DF640" t="b">
            <v>0</v>
          </cell>
        </row>
        <row r="641">
          <cell r="A641" t="str">
            <v>4575</v>
          </cell>
          <cell r="B641" t="str">
            <v>Introduction of a R&amp;N Minor Release Delivery Mechanism</v>
          </cell>
          <cell r="C641" t="str">
            <v>11. Change In Delivery</v>
          </cell>
          <cell r="D641">
            <v>43118</v>
          </cell>
          <cell r="E641" t="str">
            <v>1. Awaiting ICAF Assignment
7. BER/Business Case In Progress
12/01/2018
11. Change in delivery</v>
          </cell>
          <cell r="F641"/>
          <cell r="G641" t="b">
            <v>0</v>
          </cell>
          <cell r="H641"/>
          <cell r="I641">
            <v>43109</v>
          </cell>
          <cell r="K641">
            <v>43235</v>
          </cell>
          <cell r="L641" t="b">
            <v>0</v>
          </cell>
          <cell r="M641"/>
          <cell r="N641"/>
          <cell r="O641"/>
          <cell r="P641" t="str">
            <v>Lee Chambers</v>
          </cell>
          <cell r="Q641"/>
          <cell r="R641" t="str">
            <v>Alex Stuart</v>
          </cell>
          <cell r="S641" t="str">
            <v>Lee Chambers</v>
          </cell>
          <cell r="T641" t="str">
            <v>CR (Internal)</v>
          </cell>
          <cell r="U641" t="str">
            <v>LIVE</v>
          </cell>
          <cell r="V641" t="b">
            <v>0</v>
          </cell>
          <cell r="X641"/>
          <cell r="AD641"/>
          <cell r="AF641"/>
          <cell r="AN641"/>
          <cell r="AR641"/>
          <cell r="AS641"/>
          <cell r="AZ641"/>
          <cell r="BB641"/>
          <cell r="BC641"/>
          <cell r="BE641" t="b">
            <v>0</v>
          </cell>
          <cell r="BH641">
            <v>43235</v>
          </cell>
          <cell r="BM641"/>
          <cell r="BO641" t="str">
            <v>18/01/18 - Julie B - IRC notes - AGREED
17/01/18 Julie B - Business Case reviewed at iCAF prior to going to IRC for approval today.
15/01/2018 Julie B - BC received and issued to DC to go onto the iCAF agenda for 17/01/18 for review prior to IRC 17/01/2</v>
          </cell>
          <cell r="BQ641"/>
          <cell r="BS641"/>
          <cell r="BU641"/>
          <cell r="BW641"/>
          <cell r="BX641"/>
          <cell r="BZ641"/>
          <cell r="CA641" t="str">
            <v>R &amp; N</v>
          </cell>
          <cell r="CB641"/>
          <cell r="CC641" t="str">
            <v>Project Delivery</v>
          </cell>
          <cell r="CD641"/>
          <cell r="CE641"/>
          <cell r="CF641"/>
          <cell r="CG641" t="b">
            <v>0</v>
          </cell>
          <cell r="CH641"/>
          <cell r="CJ641" t="b">
            <v>0</v>
          </cell>
          <cell r="CK641" t="b">
            <v>0</v>
          </cell>
          <cell r="CL641" t="b">
            <v>0</v>
          </cell>
          <cell r="CM641"/>
          <cell r="CN641">
            <v>0</v>
          </cell>
          <cell r="CO641"/>
          <cell r="CP641"/>
          <cell r="CQ641" t="b">
            <v>0</v>
          </cell>
          <cell r="CR641" t="b">
            <v>0</v>
          </cell>
          <cell r="CS641"/>
          <cell r="CT641"/>
          <cell r="CU641"/>
          <cell r="CV641"/>
          <cell r="CW641"/>
          <cell r="CX641" t="b">
            <v>0</v>
          </cell>
          <cell r="CY641" t="b">
            <v>0</v>
          </cell>
          <cell r="CZ641" t="b">
            <v>0</v>
          </cell>
          <cell r="DA641" t="b">
            <v>0</v>
          </cell>
          <cell r="DB641"/>
          <cell r="DC641"/>
          <cell r="DD641"/>
          <cell r="DE641" t="b">
            <v>0</v>
          </cell>
          <cell r="DF641" t="b">
            <v>0</v>
          </cell>
        </row>
        <row r="642">
          <cell r="A642" t="str">
            <v>4562</v>
          </cell>
          <cell r="B642" t="str">
            <v>Business Excellence</v>
          </cell>
          <cell r="C642" t="str">
            <v>11. Change In Delivery</v>
          </cell>
          <cell r="D642">
            <v>43157</v>
          </cell>
          <cell r="E642" t="str">
            <v>1. Awaiting ICAF Assignment
2.1. Start-Up Approach In Progress
7. BER/Business Case In Progress
11. Change In Delivery</v>
          </cell>
          <cell r="F642" t="str">
            <v>Xoserve’s delivery mechanism is currently inefficient.  There are a number of areas within the project delivery lifecycle that require enhancement and the introduction of consistent tooling and procedures.  By utilising the captured lessons learned and th</v>
          </cell>
          <cell r="G642" t="b">
            <v>0</v>
          </cell>
          <cell r="H642"/>
          <cell r="I642">
            <v>43087</v>
          </cell>
          <cell r="K642">
            <v>43190</v>
          </cell>
          <cell r="L642" t="b">
            <v>0</v>
          </cell>
          <cell r="M642"/>
          <cell r="N642"/>
          <cell r="O642"/>
          <cell r="P642" t="str">
            <v>Andy Simpson</v>
          </cell>
          <cell r="Q642"/>
          <cell r="R642" t="str">
            <v>Steve Adcock</v>
          </cell>
          <cell r="S642" t="str">
            <v>Debi Jones</v>
          </cell>
          <cell r="T642" t="str">
            <v>CR (Internal)</v>
          </cell>
          <cell r="U642" t="str">
            <v>LIVE</v>
          </cell>
          <cell r="V642" t="b">
            <v>0</v>
          </cell>
          <cell r="X642"/>
          <cell r="AD642"/>
          <cell r="AF642"/>
          <cell r="AN642"/>
          <cell r="AR642"/>
          <cell r="AS642"/>
          <cell r="AZ642"/>
          <cell r="BB642"/>
          <cell r="BC642"/>
          <cell r="BE642" t="b">
            <v>0</v>
          </cell>
          <cell r="BH642">
            <v>43220</v>
          </cell>
          <cell r="BM642"/>
          <cell r="BO642" t="str">
            <v>26/02/18 Julie B - All approvals received, change now in delivery
20/02/2018 DC I have requested the codes for the next stages from finance.
18/01/18 Julie B - Statement of Business been raised for this change - had to put at a status of BER/BC in progre</v>
          </cell>
          <cell r="BQ642"/>
          <cell r="BS642"/>
          <cell r="BU642"/>
          <cell r="BW642"/>
          <cell r="BX642"/>
          <cell r="BZ642"/>
          <cell r="CA642" t="str">
            <v>T &amp; SS</v>
          </cell>
          <cell r="CB642"/>
          <cell r="CC642" t="str">
            <v>Project Delivery</v>
          </cell>
          <cell r="CD642" t="str">
            <v>Other</v>
          </cell>
          <cell r="CE642"/>
          <cell r="CF642"/>
          <cell r="CG642" t="b">
            <v>0</v>
          </cell>
          <cell r="CH642"/>
          <cell r="CJ642" t="b">
            <v>0</v>
          </cell>
          <cell r="CK642" t="b">
            <v>0</v>
          </cell>
          <cell r="CL642" t="b">
            <v>0</v>
          </cell>
          <cell r="CM642"/>
          <cell r="CN642">
            <v>0</v>
          </cell>
          <cell r="CO642"/>
          <cell r="CP642"/>
          <cell r="CQ642" t="b">
            <v>0</v>
          </cell>
          <cell r="CR642" t="b">
            <v>0</v>
          </cell>
          <cell r="CS642"/>
          <cell r="CT642"/>
          <cell r="CU642"/>
          <cell r="CV642"/>
          <cell r="CW642"/>
          <cell r="CX642" t="b">
            <v>0</v>
          </cell>
          <cell r="CY642" t="b">
            <v>0</v>
          </cell>
          <cell r="CZ642" t="b">
            <v>0</v>
          </cell>
          <cell r="DA642" t="b">
            <v>0</v>
          </cell>
          <cell r="DB642"/>
          <cell r="DC642"/>
          <cell r="DD642"/>
          <cell r="DE642" t="b">
            <v>0</v>
          </cell>
          <cell r="DF642" t="b">
            <v>0</v>
          </cell>
        </row>
        <row r="643">
          <cell r="A643" t="str">
            <v>4470</v>
          </cell>
          <cell r="B643" t="str">
            <v>MI &amp; KPI Dashboard for Business Operations</v>
          </cell>
          <cell r="C643" t="str">
            <v>12. CCR/Closedown document in progress</v>
          </cell>
          <cell r="D643">
            <v>43160</v>
          </cell>
          <cell r="E643" t="str">
            <v>CO-RCVD 30/10/2017
Moved from CO-RCVD to 2.1 Start Up Approach in Progress 09/11/2017
11. Change In Delivery
12. CCR/Closedown document in progress</v>
          </cell>
          <cell r="F643"/>
          <cell r="G643" t="b">
            <v>0</v>
          </cell>
          <cell r="H643"/>
          <cell r="I643">
            <v>42825</v>
          </cell>
          <cell r="K643">
            <v>43405</v>
          </cell>
          <cell r="L643" t="b">
            <v>0</v>
          </cell>
          <cell r="M643"/>
          <cell r="N643"/>
          <cell r="O643"/>
          <cell r="P643" t="str">
            <v>Michele Downes</v>
          </cell>
          <cell r="Q643"/>
          <cell r="R643"/>
          <cell r="S643" t="str">
            <v>Steve Concannon</v>
          </cell>
          <cell r="T643" t="str">
            <v>CR (Internal)</v>
          </cell>
          <cell r="U643" t="str">
            <v>LIVE</v>
          </cell>
          <cell r="V643" t="b">
            <v>0</v>
          </cell>
          <cell r="X643"/>
          <cell r="AD643"/>
          <cell r="AF643"/>
          <cell r="AN643"/>
          <cell r="AR643"/>
          <cell r="AS643"/>
          <cell r="AZ643"/>
          <cell r="BB643"/>
          <cell r="BC643"/>
          <cell r="BE643" t="b">
            <v>0</v>
          </cell>
          <cell r="BH643">
            <v>43154</v>
          </cell>
          <cell r="BI643">
            <v>43154</v>
          </cell>
          <cell r="BM643"/>
          <cell r="BO643" t="str">
            <v>05/02/2018  Dc Email from Steve Concannon to say this change was deployed 23/2
01/03/18 Julie B - Data confirmed delivery/deployment - Harfan to confirm via email.
23/02/18 Julie B - Data confirmed on track for delivery/deployment today
16/02/18 - Harfa</v>
          </cell>
          <cell r="BQ643"/>
          <cell r="BS643"/>
          <cell r="BU643"/>
          <cell r="BW643"/>
          <cell r="BX643"/>
          <cell r="BZ643" t="str">
            <v>UKLP IADBI312v2</v>
          </cell>
          <cell r="CA643" t="str">
            <v>Data Office</v>
          </cell>
          <cell r="CB643"/>
          <cell r="CC643" t="str">
            <v>Project Delivery</v>
          </cell>
          <cell r="CD643" t="str">
            <v>Other</v>
          </cell>
          <cell r="CE643" t="str">
            <v>Other</v>
          </cell>
          <cell r="CF643" t="str">
            <v>31-100days</v>
          </cell>
          <cell r="CG643" t="b">
            <v>0</v>
          </cell>
          <cell r="CH643"/>
          <cell r="CJ643" t="b">
            <v>0</v>
          </cell>
          <cell r="CK643" t="b">
            <v>0</v>
          </cell>
          <cell r="CL643" t="b">
            <v>0</v>
          </cell>
          <cell r="CM643"/>
          <cell r="CO643"/>
          <cell r="CP643"/>
          <cell r="CQ643" t="b">
            <v>0</v>
          </cell>
          <cell r="CR643" t="b">
            <v>0</v>
          </cell>
          <cell r="CS643" t="str">
            <v>customer</v>
          </cell>
          <cell r="CT643"/>
          <cell r="CU643"/>
          <cell r="CV643" t="str">
            <v>Xoserve Internal CR (business improvement initiative)</v>
          </cell>
          <cell r="CW643" t="str">
            <v>Xoserve Only</v>
          </cell>
          <cell r="CX643" t="b">
            <v>0</v>
          </cell>
          <cell r="CY643" t="b">
            <v>0</v>
          </cell>
          <cell r="CZ643" t="b">
            <v>0</v>
          </cell>
          <cell r="DA643" t="b">
            <v>0</v>
          </cell>
          <cell r="DB643" t="str">
            <v>Service Area 23: Internal</v>
          </cell>
          <cell r="DC643" t="str">
            <v>None (Xoserve internal initiative)</v>
          </cell>
          <cell r="DD643" t="str">
            <v>Low</v>
          </cell>
          <cell r="DE643" t="b">
            <v>0</v>
          </cell>
          <cell r="DF643" t="b">
            <v>0</v>
          </cell>
        </row>
        <row r="644">
          <cell r="A644" t="str">
            <v>4353</v>
          </cell>
          <cell r="B644" t="str">
            <v>General Data Protection Regulation and Data Protection Bill</v>
          </cell>
          <cell r="C644" t="str">
            <v>11. Change In Delivery</v>
          </cell>
          <cell r="D644">
            <v>42977</v>
          </cell>
          <cell r="E644" t="str">
            <v>CO-RCVD 30/08/2017
moved from CO-RCVD to 2.1 Start up approach in progress
08/11/2017
11. Change In Delivery 06/02/18</v>
          </cell>
          <cell r="F644" t="str">
            <v>The General Data Protection Regulation takes effect in the UK on 25 May 2018, this will replace the provisions of the Data Protection Act 1998.  New rules will be in place which strengthen individuals rights over their data and there will be greater accou</v>
          </cell>
          <cell r="G644" t="b">
            <v>0</v>
          </cell>
          <cell r="H644"/>
          <cell r="I644">
            <v>42971</v>
          </cell>
          <cell r="K644">
            <v>43193</v>
          </cell>
          <cell r="L644" t="b">
            <v>0</v>
          </cell>
          <cell r="M644"/>
          <cell r="N644"/>
          <cell r="O644"/>
          <cell r="P644" t="str">
            <v>Emma Mascall</v>
          </cell>
          <cell r="Q644" t="str">
            <v>ICAF 30/08/17</v>
          </cell>
          <cell r="R644" t="str">
            <v>Rofi Ihsan</v>
          </cell>
          <cell r="S644" t="str">
            <v>Sally Hall</v>
          </cell>
          <cell r="T644" t="str">
            <v>CR (Internal)</v>
          </cell>
          <cell r="U644" t="str">
            <v>LIVE</v>
          </cell>
          <cell r="V644" t="b">
            <v>0</v>
          </cell>
          <cell r="X644"/>
          <cell r="AD644"/>
          <cell r="AF644"/>
          <cell r="AN644"/>
          <cell r="AR644"/>
          <cell r="AS644"/>
          <cell r="AZ644"/>
          <cell r="BB644"/>
          <cell r="BC644"/>
          <cell r="BE644" t="b">
            <v>0</v>
          </cell>
          <cell r="BH644">
            <v>43246</v>
          </cell>
          <cell r="BM644"/>
          <cell r="BO644" t="str">
            <v>16/11/17 (JB) - Action with Jayesha Lala to confirm PM now that Emma has left / delivery status
15/11/2017 DC CR states that this project should be complete by 25/5/18.
30/08/2017 DC New Project approved at ICAF today.  This is an internal project that w</v>
          </cell>
          <cell r="BQ644"/>
          <cell r="BS644"/>
          <cell r="BU644"/>
          <cell r="BW644"/>
          <cell r="BX644"/>
          <cell r="BZ644"/>
          <cell r="CA644" t="str">
            <v>Other</v>
          </cell>
          <cell r="CB644"/>
          <cell r="CC644" t="str">
            <v>Project Delivery</v>
          </cell>
          <cell r="CD644" t="str">
            <v>Other</v>
          </cell>
          <cell r="CE644" t="str">
            <v>Other</v>
          </cell>
          <cell r="CF644" t="str">
            <v>31-100days</v>
          </cell>
          <cell r="CG644" t="b">
            <v>0</v>
          </cell>
          <cell r="CH644"/>
          <cell r="CJ644" t="b">
            <v>0</v>
          </cell>
          <cell r="CK644" t="b">
            <v>0</v>
          </cell>
          <cell r="CL644" t="b">
            <v>0</v>
          </cell>
          <cell r="CM644"/>
          <cell r="CO644"/>
          <cell r="CP644"/>
          <cell r="CQ644" t="b">
            <v>0</v>
          </cell>
          <cell r="CR644" t="b">
            <v>0</v>
          </cell>
          <cell r="CS644" t="str">
            <v>Customer and Consumer</v>
          </cell>
          <cell r="CT644"/>
          <cell r="CU644"/>
          <cell r="CV644"/>
          <cell r="CW644"/>
          <cell r="CX644" t="b">
            <v>0</v>
          </cell>
          <cell r="CY644" t="b">
            <v>0</v>
          </cell>
          <cell r="CZ644" t="b">
            <v>0</v>
          </cell>
          <cell r="DA644" t="b">
            <v>0</v>
          </cell>
          <cell r="DB644"/>
          <cell r="DC644"/>
          <cell r="DD644"/>
          <cell r="DE644" t="b">
            <v>0</v>
          </cell>
          <cell r="DF644" t="b">
            <v>0</v>
          </cell>
        </row>
        <row r="645">
          <cell r="A645" t="str">
            <v>4379</v>
          </cell>
          <cell r="B645" t="str">
            <v>Entry Scheduling (Entry and Exit Scheduling Summary Report &amp; Detailed ESC Report) Bio Methane Exclusion</v>
          </cell>
          <cell r="C645" t="str">
            <v>12. CCR/Closedown document in progress</v>
          </cell>
          <cell r="D645">
            <v>42795</v>
          </cell>
          <cell r="E645" t="str">
            <v>CO RCVD - 11/10/2017
CO-RCVD changed to 11. Change In Delivery
12. CCR/Closedown document in progress</v>
          </cell>
          <cell r="F645" t="str">
            <v>The SAP BW Reports that were delivered as part of Project Nexus were built in line with the specifications of the Legacy IP Reports. However, due to Gemini Consequential Change the reports do not allow us to validate the Entry Scheduling charges correctly</v>
          </cell>
          <cell r="G645" t="b">
            <v>0</v>
          </cell>
          <cell r="H645"/>
          <cell r="I645">
            <v>43019</v>
          </cell>
          <cell r="K645">
            <v>43343</v>
          </cell>
          <cell r="L645" t="b">
            <v>0</v>
          </cell>
          <cell r="M645"/>
          <cell r="N645"/>
          <cell r="O645"/>
          <cell r="P645" t="str">
            <v>Matthew Newman</v>
          </cell>
          <cell r="Q645" t="str">
            <v>ICAF 11/10 /17</v>
          </cell>
          <cell r="R645" t="str">
            <v>Andy Miller</v>
          </cell>
          <cell r="S645" t="str">
            <v>Steve Concannon</v>
          </cell>
          <cell r="T645" t="str">
            <v>CR (Internal)</v>
          </cell>
          <cell r="U645" t="str">
            <v>LIVE</v>
          </cell>
          <cell r="V645" t="b">
            <v>0</v>
          </cell>
          <cell r="X645"/>
          <cell r="AD645"/>
          <cell r="AF645"/>
          <cell r="AN645"/>
          <cell r="AR645"/>
          <cell r="AS645"/>
          <cell r="AZ645"/>
          <cell r="BB645"/>
          <cell r="BC645"/>
          <cell r="BE645" t="b">
            <v>0</v>
          </cell>
          <cell r="BH645">
            <v>43154</v>
          </cell>
          <cell r="BI645">
            <v>43154</v>
          </cell>
          <cell r="BM645"/>
          <cell r="BO645" t="str">
            <v>05/02/2018 DC Steve Concannon confimed via email this change was deployed 23/02.
01/03/18 Julie B - Data confirmed delivery/deployment - Harfan to send an email confirming
23/02/18 Julie B - Data confirmed on track for delivery/deployment today
16/02/18</v>
          </cell>
          <cell r="BQ645"/>
          <cell r="BS645"/>
          <cell r="BU645"/>
          <cell r="BW645"/>
          <cell r="BX645"/>
          <cell r="BZ645"/>
          <cell r="CA645" t="str">
            <v>Data Office</v>
          </cell>
          <cell r="CB645" t="str">
            <v>XO3571</v>
          </cell>
          <cell r="CC645" t="str">
            <v>Project Delivery</v>
          </cell>
          <cell r="CD645" t="str">
            <v>BW</v>
          </cell>
          <cell r="CE645" t="str">
            <v>Other</v>
          </cell>
          <cell r="CF645" t="str">
            <v>31-100days</v>
          </cell>
          <cell r="CG645" t="b">
            <v>0</v>
          </cell>
          <cell r="CH645"/>
          <cell r="CJ645" t="b">
            <v>0</v>
          </cell>
          <cell r="CK645" t="b">
            <v>0</v>
          </cell>
          <cell r="CL645" t="b">
            <v>0</v>
          </cell>
          <cell r="CM645"/>
          <cell r="CO645"/>
          <cell r="CP645"/>
          <cell r="CQ645" t="b">
            <v>0</v>
          </cell>
          <cell r="CR645" t="b">
            <v>0</v>
          </cell>
          <cell r="CS645"/>
          <cell r="CT645"/>
          <cell r="CU645"/>
          <cell r="CV645" t="str">
            <v>Xoserve Internal CR (business improvement initiative)</v>
          </cell>
          <cell r="CW645" t="str">
            <v>One Market Group</v>
          </cell>
          <cell r="CX645" t="b">
            <v>0</v>
          </cell>
          <cell r="CY645" t="b">
            <v>1</v>
          </cell>
          <cell r="CZ645" t="b">
            <v>0</v>
          </cell>
          <cell r="DA645" t="b">
            <v>0</v>
          </cell>
          <cell r="DB645" t="str">
            <v>Service Area 23: Internal</v>
          </cell>
          <cell r="DC645" t="str">
            <v>None (Xoserve internal initiative)</v>
          </cell>
          <cell r="DD645" t="str">
            <v>Low</v>
          </cell>
          <cell r="DE645" t="b">
            <v>0</v>
          </cell>
          <cell r="DF645" t="b">
            <v>0</v>
          </cell>
        </row>
        <row r="646">
          <cell r="A646" t="str">
            <v>4440</v>
          </cell>
          <cell r="B646" t="str">
            <v>Npower MPRN Information report</v>
          </cell>
          <cell r="C646" t="str">
            <v>11. Change In Delivery</v>
          </cell>
          <cell r="D646">
            <v>43119</v>
          </cell>
          <cell r="E646" t="str">
            <v>CO-RCVD - 30/10/2017
Moved from CO-RCVD to 2.1 Start Up Approach in Progress 08/11/2017
12. CCR/Internal Closedown Document In Progress
11. Change in delivery</v>
          </cell>
          <cell r="F646"/>
          <cell r="G646" t="b">
            <v>0</v>
          </cell>
          <cell r="H646"/>
          <cell r="I646">
            <v>42586</v>
          </cell>
          <cell r="K646">
            <v>43217</v>
          </cell>
          <cell r="L646" t="b">
            <v>0</v>
          </cell>
          <cell r="M646"/>
          <cell r="N646"/>
          <cell r="O646"/>
          <cell r="P646" t="str">
            <v>Emma Partlett</v>
          </cell>
          <cell r="Q646"/>
          <cell r="R646" t="str">
            <v>Emma Smith</v>
          </cell>
          <cell r="S646" t="str">
            <v>Harfan Ahmed</v>
          </cell>
          <cell r="T646" t="str">
            <v>CR (ASR)</v>
          </cell>
          <cell r="U646" t="str">
            <v>LIVE</v>
          </cell>
          <cell r="V646" t="b">
            <v>0</v>
          </cell>
          <cell r="X646"/>
          <cell r="AD646"/>
          <cell r="AF646"/>
          <cell r="AN646"/>
          <cell r="AR646"/>
          <cell r="AS646"/>
          <cell r="AZ646"/>
          <cell r="BB646"/>
          <cell r="BC646"/>
          <cell r="BE646" t="b">
            <v>0</v>
          </cell>
          <cell r="BH646">
            <v>43217</v>
          </cell>
          <cell r="BM646"/>
          <cell r="BO646" t="str">
            <v>06/04/18 AC - Still on track 
23/03/18 AC- Moved to the 27th April
09/03/18 AC - On track for the 23rd 
23/02/18 Julie B - Data confirmed the change has been fully delivered but not able to deploy as awaiting a response from the customer, date push out</v>
          </cell>
          <cell r="BQ646"/>
          <cell r="BS646"/>
          <cell r="BU646"/>
          <cell r="BW646"/>
          <cell r="BX646"/>
          <cell r="BZ646" t="str">
            <v>UKLP IADBI246</v>
          </cell>
          <cell r="CA646" t="str">
            <v>Data Office</v>
          </cell>
          <cell r="CB646"/>
          <cell r="CC646" t="str">
            <v>Project Delivery</v>
          </cell>
          <cell r="CD646" t="str">
            <v>BW</v>
          </cell>
          <cell r="CE646" t="str">
            <v>Other</v>
          </cell>
          <cell r="CF646" t="str">
            <v>31-100days</v>
          </cell>
          <cell r="CG646" t="b">
            <v>0</v>
          </cell>
          <cell r="CH646"/>
          <cell r="CJ646" t="b">
            <v>0</v>
          </cell>
          <cell r="CK646" t="b">
            <v>0</v>
          </cell>
          <cell r="CL646" t="b">
            <v>0</v>
          </cell>
          <cell r="CM646"/>
          <cell r="CO646"/>
          <cell r="CP646"/>
          <cell r="CQ646" t="b">
            <v>0</v>
          </cell>
          <cell r="CR646" t="b">
            <v>0</v>
          </cell>
          <cell r="CS646" t="str">
            <v>Customer</v>
          </cell>
          <cell r="CT646"/>
          <cell r="CU646"/>
          <cell r="CV646" t="str">
            <v>Additional or 3rd Party Service Request</v>
          </cell>
          <cell r="CW646" t="str">
            <v>One Market Participant</v>
          </cell>
          <cell r="CX646" t="b">
            <v>1</v>
          </cell>
          <cell r="CY646" t="b">
            <v>0</v>
          </cell>
          <cell r="CZ646" t="b">
            <v>0</v>
          </cell>
          <cell r="DA646" t="b">
            <v>0</v>
          </cell>
          <cell r="DB646" t="str">
            <v>Service Area 24: Additional Service Request or Third Party Request</v>
          </cell>
          <cell r="DC646" t="str">
            <v>One</v>
          </cell>
          <cell r="DD646" t="str">
            <v>Medium</v>
          </cell>
          <cell r="DE646" t="b">
            <v>0</v>
          </cell>
          <cell r="DF646" t="b">
            <v>0</v>
          </cell>
        </row>
        <row r="647">
          <cell r="A647" t="str">
            <v>4446</v>
          </cell>
          <cell r="B647" t="str">
            <v>CNG Monthly Shipper Pack</v>
          </cell>
          <cell r="C647" t="str">
            <v>11. Change In Delivery</v>
          </cell>
          <cell r="D647">
            <v>43082</v>
          </cell>
          <cell r="E647" t="str">
            <v>CO-RCVD - 30/10/2017
Moved from CO-RCVD to 2.1 Start Up Approach in Progress 08/11/2017
11. Change In Delivery</v>
          </cell>
          <cell r="F647"/>
          <cell r="G647" t="b">
            <v>0</v>
          </cell>
          <cell r="H647"/>
          <cell r="I647">
            <v>42662</v>
          </cell>
          <cell r="K647">
            <v>43220</v>
          </cell>
          <cell r="L647" t="b">
            <v>0</v>
          </cell>
          <cell r="M647"/>
          <cell r="N647"/>
          <cell r="O647"/>
          <cell r="P647" t="str">
            <v>Emma Marnell</v>
          </cell>
          <cell r="Q647"/>
          <cell r="R647"/>
          <cell r="S647" t="str">
            <v>Harfan Ahmed</v>
          </cell>
          <cell r="T647" t="str">
            <v>CR (ASR)</v>
          </cell>
          <cell r="U647" t="str">
            <v>LIVE</v>
          </cell>
          <cell r="V647" t="b">
            <v>0</v>
          </cell>
          <cell r="X647"/>
          <cell r="AD647"/>
          <cell r="AF647"/>
          <cell r="AN647"/>
          <cell r="AR647"/>
          <cell r="AS647"/>
          <cell r="AZ647"/>
          <cell r="BB647"/>
          <cell r="BC647"/>
          <cell r="BE647" t="b">
            <v>0</v>
          </cell>
          <cell r="BH647">
            <v>43245</v>
          </cell>
          <cell r="BM647"/>
          <cell r="BO647" t="str">
            <v>06/04/18 AC- On Track for delivery 
16/03/18 AC- Awaiting email for confirmation of closure from Mike Orsler/ Greg Orlser 
09/03/18 AC- DC to speak to MO, need a deadline to when the customer can come back to us.
01/03/18 Julie B - Still awaiting custo</v>
          </cell>
          <cell r="BQ647"/>
          <cell r="BS647"/>
          <cell r="BU647"/>
          <cell r="BW647"/>
          <cell r="BX647"/>
          <cell r="BZ647" t="str">
            <v>UKLP IADBI268</v>
          </cell>
          <cell r="CA647" t="str">
            <v>Data Office</v>
          </cell>
          <cell r="CB647"/>
          <cell r="CC647" t="str">
            <v>Project Delivery</v>
          </cell>
          <cell r="CD647" t="str">
            <v>BW</v>
          </cell>
          <cell r="CE647" t="str">
            <v>Other</v>
          </cell>
          <cell r="CF647" t="str">
            <v>31-100days</v>
          </cell>
          <cell r="CG647" t="b">
            <v>0</v>
          </cell>
          <cell r="CH647"/>
          <cell r="CJ647" t="b">
            <v>0</v>
          </cell>
          <cell r="CK647" t="b">
            <v>0</v>
          </cell>
          <cell r="CL647" t="b">
            <v>0</v>
          </cell>
          <cell r="CM647"/>
          <cell r="CO647"/>
          <cell r="CP647"/>
          <cell r="CQ647" t="b">
            <v>0</v>
          </cell>
          <cell r="CR647" t="b">
            <v>0</v>
          </cell>
          <cell r="CS647" t="str">
            <v>Customer</v>
          </cell>
          <cell r="CT647"/>
          <cell r="CU647"/>
          <cell r="CV647" t="str">
            <v>Additional or 3rd Party Service Request</v>
          </cell>
          <cell r="CW647" t="str">
            <v>One Market Participant</v>
          </cell>
          <cell r="CX647" t="b">
            <v>0</v>
          </cell>
          <cell r="CY647" t="b">
            <v>0</v>
          </cell>
          <cell r="CZ647" t="b">
            <v>0</v>
          </cell>
          <cell r="DA647" t="b">
            <v>0</v>
          </cell>
          <cell r="DB647" t="str">
            <v>Service Area 18: Provision of User Reports and Information</v>
          </cell>
          <cell r="DC647" t="str">
            <v>One</v>
          </cell>
          <cell r="DD647" t="str">
            <v>Low</v>
          </cell>
          <cell r="DE647" t="b">
            <v>0</v>
          </cell>
          <cell r="DF647" t="b">
            <v>0</v>
          </cell>
        </row>
        <row r="648">
          <cell r="A648" t="str">
            <v>4577</v>
          </cell>
          <cell r="B648" t="str">
            <v>Delivery assessment for introduction of new Demand Estimation system/tools</v>
          </cell>
          <cell r="C648" t="str">
            <v>99. Change Cancelled</v>
          </cell>
          <cell r="D648">
            <v>43111</v>
          </cell>
          <cell r="E648" t="str">
            <v>1. Awaiting ICAF Assignment
2.1. Start-Up Approach In Progress
99. Change Cancelled</v>
          </cell>
          <cell r="F648" t="str">
            <v>To produce a detailed project plan with a high level of confidence that determines when new Analytical tooling can be implemented.
Analytical Services are currently using unsupported outdated systems/tools to provide the Demand Estimation service. As well</v>
          </cell>
          <cell r="G648" t="b">
            <v>0</v>
          </cell>
          <cell r="H648"/>
          <cell r="I648">
            <v>43110</v>
          </cell>
          <cell r="K648">
            <v>43131</v>
          </cell>
          <cell r="L648" t="b">
            <v>0</v>
          </cell>
          <cell r="M648"/>
          <cell r="N648"/>
          <cell r="O648"/>
          <cell r="P648" t="str">
            <v>Linda Whitcroft</v>
          </cell>
          <cell r="Q648"/>
          <cell r="R648" t="str">
            <v>Linda Whitcroft</v>
          </cell>
          <cell r="S648" t="str">
            <v>Emma Rose</v>
          </cell>
          <cell r="T648" t="str">
            <v>CR (Internal)</v>
          </cell>
          <cell r="U648" t="str">
            <v>CLOSED</v>
          </cell>
          <cell r="V648" t="b">
            <v>0</v>
          </cell>
          <cell r="X648"/>
          <cell r="AD648"/>
          <cell r="AF648"/>
          <cell r="AN648"/>
          <cell r="AR648"/>
          <cell r="AS648"/>
          <cell r="AZ648"/>
          <cell r="BB648"/>
          <cell r="BC648"/>
          <cell r="BE648" t="b">
            <v>0</v>
          </cell>
          <cell r="BH648">
            <v>43585</v>
          </cell>
          <cell r="BM648"/>
          <cell r="BO648" t="str">
            <v>22/02/2018 DC Email received from Emma Rose to say this change can be closed.  It has been superseded by XRN4611 which was approved at ICAF yesterday.  The email has been filed for audit purposes.
19/02/2018 DC I have requested the WBS codes again
12/01/2</v>
          </cell>
          <cell r="BQ648"/>
          <cell r="BS648"/>
          <cell r="BU648"/>
          <cell r="BW648"/>
          <cell r="BX648"/>
          <cell r="BY648">
            <v>0</v>
          </cell>
          <cell r="BZ648"/>
          <cell r="CA648" t="str">
            <v>T &amp; SS</v>
          </cell>
          <cell r="CB648"/>
          <cell r="CC648" t="str">
            <v>Project Delivery</v>
          </cell>
          <cell r="CD648" t="str">
            <v>Other</v>
          </cell>
          <cell r="CE648"/>
          <cell r="CF648"/>
          <cell r="CG648" t="b">
            <v>0</v>
          </cell>
          <cell r="CH648"/>
          <cell r="CJ648" t="b">
            <v>0</v>
          </cell>
          <cell r="CK648" t="b">
            <v>0</v>
          </cell>
          <cell r="CL648" t="b">
            <v>0</v>
          </cell>
          <cell r="CM648"/>
          <cell r="CN648">
            <v>0</v>
          </cell>
          <cell r="CO648"/>
          <cell r="CP648"/>
          <cell r="CQ648" t="b">
            <v>0</v>
          </cell>
          <cell r="CR648" t="b">
            <v>0</v>
          </cell>
          <cell r="CS648"/>
          <cell r="CT648"/>
          <cell r="CU648"/>
          <cell r="CV648" t="str">
            <v>Xoserve Internal CR (business improvement initiative)</v>
          </cell>
          <cell r="CW648" t="str">
            <v>Xoserve Only</v>
          </cell>
          <cell r="CX648" t="b">
            <v>0</v>
          </cell>
          <cell r="CY648" t="b">
            <v>0</v>
          </cell>
          <cell r="CZ648" t="b">
            <v>0</v>
          </cell>
          <cell r="DA648" t="b">
            <v>0</v>
          </cell>
          <cell r="DB648" t="str">
            <v>Service Area 23: Internal</v>
          </cell>
          <cell r="DC648" t="str">
            <v>None (Xoserve internal initiative)</v>
          </cell>
          <cell r="DD648" t="str">
            <v>High</v>
          </cell>
          <cell r="DE648" t="b">
            <v>0</v>
          </cell>
          <cell r="DF648" t="b">
            <v>0</v>
          </cell>
        </row>
        <row r="649">
          <cell r="A649" t="str">
            <v>2831.1</v>
          </cell>
          <cell r="B649" t="str">
            <v>DCC Day 1 Delivery</v>
          </cell>
          <cell r="C649" t="str">
            <v>100. Change Completed</v>
          </cell>
          <cell r="D649">
            <v>42282</v>
          </cell>
          <cell r="E649" t="str">
            <v>PD-PROD 04/09/2013
PD-IMPD  29/06/2014
PD-SENT 01/09/2014
PD-CLSD 05/10/2015
12.  CCR/Closedown Doc in progress 15/11/2017</v>
          </cell>
          <cell r="F649"/>
          <cell r="G649" t="b">
            <v>0</v>
          </cell>
          <cell r="H649" t="str">
            <v>COR3064</v>
          </cell>
          <cell r="I649">
            <v>41234</v>
          </cell>
          <cell r="K649">
            <v>41817</v>
          </cell>
          <cell r="L649" t="b">
            <v>0</v>
          </cell>
          <cell r="M649"/>
          <cell r="N649"/>
          <cell r="O649" t="str">
            <v>Joanna Ferguson</v>
          </cell>
          <cell r="P649" t="str">
            <v>Joanna Ferguson</v>
          </cell>
          <cell r="Q649" t="str">
            <v>Jon Follows &amp; Workload Meeting Minutes 21/11/12</v>
          </cell>
          <cell r="R649" t="str">
            <v>Steve Nunnington</v>
          </cell>
          <cell r="S649" t="str">
            <v>Helen Pardoe</v>
          </cell>
          <cell r="T649" t="str">
            <v>CP</v>
          </cell>
          <cell r="U649" t="str">
            <v>COMPLETE</v>
          </cell>
          <cell r="V649" t="b">
            <v>1</v>
          </cell>
          <cell r="X649" t="str">
            <v>Julie Smart</v>
          </cell>
          <cell r="AD649"/>
          <cell r="AF649"/>
          <cell r="AN649"/>
          <cell r="AR649"/>
          <cell r="AS649"/>
          <cell r="AU649">
            <v>41670</v>
          </cell>
          <cell r="AZ649"/>
          <cell r="BB649"/>
          <cell r="BC649"/>
          <cell r="BE649" t="b">
            <v>0</v>
          </cell>
          <cell r="BF649">
            <v>42</v>
          </cell>
          <cell r="BG649">
            <v>41518</v>
          </cell>
          <cell r="BH649">
            <v>41819</v>
          </cell>
          <cell r="BI649">
            <v>41819</v>
          </cell>
          <cell r="BK649">
            <v>42248</v>
          </cell>
          <cell r="BL649">
            <v>42275</v>
          </cell>
          <cell r="BM649" t="str">
            <v>CLSD</v>
          </cell>
          <cell r="BN649">
            <v>42282</v>
          </cell>
          <cell r="BO649" t="str">
            <v>19/03/2018 - AH Most outstanding documents have been received, those documents that weren't delivered email justification was provided. Change Completed.
15/11/2017 DC RP discussed with MR today that this change is complete but awaiting Closedown docs.
05</v>
          </cell>
          <cell r="BQ649"/>
          <cell r="BS649"/>
          <cell r="BU649"/>
          <cell r="BW649"/>
          <cell r="BX649"/>
          <cell r="BZ649"/>
          <cell r="CA649" t="str">
            <v>T &amp; SS</v>
          </cell>
          <cell r="CB649"/>
          <cell r="CC649" t="str">
            <v>Project Delivery</v>
          </cell>
          <cell r="CD649" t="str">
            <v>Other</v>
          </cell>
          <cell r="CE649" t="str">
            <v>Other</v>
          </cell>
          <cell r="CF649" t="str">
            <v>31-100days</v>
          </cell>
          <cell r="CG649" t="b">
            <v>0</v>
          </cell>
          <cell r="CH649"/>
          <cell r="CJ649" t="b">
            <v>0</v>
          </cell>
          <cell r="CK649" t="b">
            <v>0</v>
          </cell>
          <cell r="CL649" t="b">
            <v>0</v>
          </cell>
          <cell r="CM649"/>
          <cell r="CO649"/>
          <cell r="CP649"/>
          <cell r="CQ649" t="b">
            <v>0</v>
          </cell>
          <cell r="CR649" t="b">
            <v>0</v>
          </cell>
          <cell r="CS649"/>
          <cell r="CT649"/>
          <cell r="CU649"/>
          <cell r="CV649"/>
          <cell r="CW649"/>
          <cell r="CX649" t="b">
            <v>0</v>
          </cell>
          <cell r="CY649" t="b">
            <v>0</v>
          </cell>
          <cell r="CZ649" t="b">
            <v>0</v>
          </cell>
          <cell r="DA649" t="b">
            <v>0</v>
          </cell>
          <cell r="DB649"/>
          <cell r="DC649"/>
          <cell r="DD649"/>
          <cell r="DE649" t="b">
            <v>0</v>
          </cell>
          <cell r="DF649" t="b">
            <v>0</v>
          </cell>
        </row>
        <row r="650">
          <cell r="A650" t="str">
            <v>2831.2</v>
          </cell>
          <cell r="B650" t="str">
            <v>DSP Gateway Mechanism Analysis &amp; Design</v>
          </cell>
          <cell r="C650" t="str">
            <v>12. CCR/Closedown document in progress</v>
          </cell>
          <cell r="D650">
            <v>42282</v>
          </cell>
          <cell r="E650" t="str">
            <v>PD-PROD 04/09/2013
PD-IMPD 16/04/2014
PD-CLSD 05/10/2015
12.  CCR/Closdwon Docs in progress 15/11/2017</v>
          </cell>
          <cell r="F650"/>
          <cell r="G650" t="b">
            <v>0</v>
          </cell>
          <cell r="H650"/>
          <cell r="I650">
            <v>41234</v>
          </cell>
          <cell r="K650">
            <v>36558</v>
          </cell>
          <cell r="L650" t="b">
            <v>0</v>
          </cell>
          <cell r="M650"/>
          <cell r="N650"/>
          <cell r="O650" t="str">
            <v>Joanna Ferguson</v>
          </cell>
          <cell r="P650" t="str">
            <v>Joanna Ferguson</v>
          </cell>
          <cell r="Q650" t="str">
            <v>Jon Follows &amp; Workload Meeting Minutes 21/11/12</v>
          </cell>
          <cell r="R650" t="str">
            <v>Steve Nunnington</v>
          </cell>
          <cell r="S650" t="str">
            <v>Julie Smart</v>
          </cell>
          <cell r="T650" t="str">
            <v>CP</v>
          </cell>
          <cell r="U650" t="str">
            <v>LIVE</v>
          </cell>
          <cell r="V650" t="b">
            <v>1</v>
          </cell>
          <cell r="W650">
            <v>42282</v>
          </cell>
          <cell r="X650" t="str">
            <v>Jon Follows</v>
          </cell>
          <cell r="AD650"/>
          <cell r="AF650"/>
          <cell r="AN650"/>
          <cell r="AR650"/>
          <cell r="AS650"/>
          <cell r="AU650">
            <v>41670</v>
          </cell>
          <cell r="AZ650"/>
          <cell r="BB650"/>
          <cell r="BC650"/>
          <cell r="BE650" t="b">
            <v>0</v>
          </cell>
          <cell r="BF650">
            <v>42</v>
          </cell>
          <cell r="BH650">
            <v>41745</v>
          </cell>
          <cell r="BI650">
            <v>41745</v>
          </cell>
          <cell r="BK650">
            <v>42248</v>
          </cell>
          <cell r="BM650" t="str">
            <v>CLSD</v>
          </cell>
          <cell r="BN650">
            <v>42282</v>
          </cell>
          <cell r="BO650"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50"/>
          <cell r="BS650"/>
          <cell r="BU650"/>
          <cell r="BW650"/>
          <cell r="BX650"/>
          <cell r="BZ650"/>
          <cell r="CA650" t="str">
            <v>T &amp; SS</v>
          </cell>
          <cell r="CB650"/>
          <cell r="CC650" t="str">
            <v>Project Delivery</v>
          </cell>
          <cell r="CD650" t="str">
            <v>Other</v>
          </cell>
          <cell r="CE650" t="str">
            <v>Other</v>
          </cell>
          <cell r="CF650" t="str">
            <v>31-100days</v>
          </cell>
          <cell r="CG650" t="b">
            <v>0</v>
          </cell>
          <cell r="CH650"/>
          <cell r="CJ650" t="b">
            <v>0</v>
          </cell>
          <cell r="CK650" t="b">
            <v>0</v>
          </cell>
          <cell r="CL650" t="b">
            <v>0</v>
          </cell>
          <cell r="CM650"/>
          <cell r="CO650"/>
          <cell r="CP650"/>
          <cell r="CQ650" t="b">
            <v>0</v>
          </cell>
          <cell r="CR650" t="b">
            <v>0</v>
          </cell>
          <cell r="CS650"/>
          <cell r="CT650"/>
          <cell r="CU650"/>
          <cell r="CV650"/>
          <cell r="CW650"/>
          <cell r="CX650" t="b">
            <v>0</v>
          </cell>
          <cell r="CY650" t="b">
            <v>0</v>
          </cell>
          <cell r="CZ650" t="b">
            <v>0</v>
          </cell>
          <cell r="DA650" t="b">
            <v>0</v>
          </cell>
          <cell r="DB650"/>
          <cell r="DC650"/>
          <cell r="DD650"/>
          <cell r="DE650" t="b">
            <v>0</v>
          </cell>
          <cell r="DF650" t="b">
            <v>0</v>
          </cell>
        </row>
        <row r="651">
          <cell r="A651" t="str">
            <v>3151</v>
          </cell>
          <cell r="B651" t="str">
            <v>Communications Link Solution for Provision of Smart Meter Data from iGT's to Xoserve</v>
          </cell>
          <cell r="C651" t="str">
            <v>12. CCR/Closedown document in progress</v>
          </cell>
          <cell r="D651">
            <v>42186</v>
          </cell>
          <cell r="E651" t="str">
            <v>CO-RCVD 15/08/2013
BE-PROD 24/12/2013
PD-IMPD 01/09/2014
PD-CLSD 01/07/2015
PD-IMPD 01/07/2015
PD-IMPD changed to  12. CCR/Internal Document in Progress 08/11/17</v>
          </cell>
          <cell r="F651" t="str">
            <v>The solution is required to allow iGT’s to communicate data to Xoserve via a uniform and automated route. If change is not implemented Xoserve will not be able to provide Smart Meter data on the iGT’s behalf to the DCC
The requirement for consolidated ga</v>
          </cell>
          <cell r="G651" t="b">
            <v>0</v>
          </cell>
          <cell r="H651" t="str">
            <v>Mod 430, iGT Mod 047, Smart Energy Code Section E
COR2528 &amp; 2831</v>
          </cell>
          <cell r="I651">
            <v>41501</v>
          </cell>
          <cell r="K651">
            <v>41759</v>
          </cell>
          <cell r="L651" t="b">
            <v>0</v>
          </cell>
          <cell r="M651"/>
          <cell r="N651"/>
          <cell r="O651"/>
          <cell r="P651" t="str">
            <v>Lee Chambers</v>
          </cell>
          <cell r="Q651" t="str">
            <v>Workload Meeting Minutes 20/08/13</v>
          </cell>
          <cell r="R651" t="str">
            <v>Steve Nunnington</v>
          </cell>
          <cell r="S651" t="str">
            <v>Jon Follows</v>
          </cell>
          <cell r="T651" t="str">
            <v>CR (Internal)</v>
          </cell>
          <cell r="U651" t="str">
            <v>LIVE</v>
          </cell>
          <cell r="V651" t="b">
            <v>0</v>
          </cell>
          <cell r="X651" t="str">
            <v>Jon Follows</v>
          </cell>
          <cell r="AD651"/>
          <cell r="AF651"/>
          <cell r="AN651" t="str">
            <v>Pre Sanction Review Meeting 24/12/13</v>
          </cell>
          <cell r="AR651"/>
          <cell r="AS651" t="str">
            <v>PROD</v>
          </cell>
          <cell r="AT651">
            <v>41632</v>
          </cell>
          <cell r="AZ651"/>
          <cell r="BB651"/>
          <cell r="BC651"/>
          <cell r="BE651" t="b">
            <v>0</v>
          </cell>
          <cell r="BF651">
            <v>8</v>
          </cell>
          <cell r="BH651">
            <v>41883</v>
          </cell>
          <cell r="BI651">
            <v>41883</v>
          </cell>
          <cell r="BJ651">
            <v>43343</v>
          </cell>
          <cell r="BM651"/>
          <cell r="BO651"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51"/>
          <cell r="BS651"/>
          <cell r="BU651"/>
          <cell r="BW651"/>
          <cell r="BX651"/>
          <cell r="BZ651"/>
          <cell r="CA651" t="str">
            <v>T &amp; SS</v>
          </cell>
          <cell r="CB651"/>
          <cell r="CC651" t="str">
            <v>Project Delivery</v>
          </cell>
          <cell r="CD651" t="str">
            <v>ISU</v>
          </cell>
          <cell r="CE651" t="str">
            <v>Other</v>
          </cell>
          <cell r="CF651" t="str">
            <v>100+days</v>
          </cell>
          <cell r="CG651" t="b">
            <v>0</v>
          </cell>
          <cell r="CH651"/>
          <cell r="CJ651" t="b">
            <v>0</v>
          </cell>
          <cell r="CK651" t="b">
            <v>0</v>
          </cell>
          <cell r="CL651" t="b">
            <v>0</v>
          </cell>
          <cell r="CM651"/>
          <cell r="CO651"/>
          <cell r="CP651"/>
          <cell r="CQ651" t="b">
            <v>0</v>
          </cell>
          <cell r="CR651" t="b">
            <v>0</v>
          </cell>
          <cell r="CS651"/>
          <cell r="CT651"/>
          <cell r="CU651"/>
          <cell r="CV651"/>
          <cell r="CW651"/>
          <cell r="CX651" t="b">
            <v>0</v>
          </cell>
          <cell r="CY651" t="b">
            <v>0</v>
          </cell>
          <cell r="CZ651" t="b">
            <v>0</v>
          </cell>
          <cell r="DA651" t="b">
            <v>0</v>
          </cell>
          <cell r="DB651"/>
          <cell r="DC651"/>
          <cell r="DD651"/>
          <cell r="DE651" t="b">
            <v>0</v>
          </cell>
          <cell r="DF651" t="b">
            <v>0</v>
          </cell>
        </row>
        <row r="652">
          <cell r="A652" t="str">
            <v>2831.4</v>
          </cell>
          <cell r="B652" t="str">
            <v>Smart Metering UNC MOD 430: DCC User Gateway Network</v>
          </cell>
          <cell r="C652" t="str">
            <v>12. CCR/Closedown document in progress</v>
          </cell>
          <cell r="D652">
            <v>42817</v>
          </cell>
          <cell r="E652" t="str">
            <v xml:space="preserve">CO-RCVD 13/03/2014
BE-PROD 27/03/2014
BE-SENT 29/05/2014
CA-RCVD 12/06/2014
SN-PROD 12/06/2014
SN-SENT 11/07/2014
PD-PROD 11/07/2014
BE-SENT 15/09/2015
BE-SENT 24/01/2017
CA-RCVD 08/03/2017
SN-PNDG 08/03/2017
PD-IMPD 17/03/2017
PD-SENT 23/03/2017
PD-PROD </v>
          </cell>
          <cell r="F652" t="str">
            <v>Smart Energy Code requirements for security for a User Gateway</v>
          </cell>
          <cell r="G652" t="b">
            <v>0</v>
          </cell>
          <cell r="H652"/>
          <cell r="I652">
            <v>41711</v>
          </cell>
          <cell r="K652">
            <v>36558</v>
          </cell>
          <cell r="L652" t="b">
            <v>0</v>
          </cell>
          <cell r="M652" t="str">
            <v>ALL</v>
          </cell>
          <cell r="N652"/>
          <cell r="O652" t="str">
            <v>Joanna Ferguson</v>
          </cell>
          <cell r="P652" t="str">
            <v>Jo Ferguson</v>
          </cell>
          <cell r="Q652" t="str">
            <v>ICAF Meeting 19/03/14
Revised BER - Pre-sanction 08/09/15
Revised BC - Pre Sanction 10/01/17
Revised BER - Pre Sanction 
24/01/17</v>
          </cell>
          <cell r="R652" t="str">
            <v>Andy Miller</v>
          </cell>
          <cell r="S652" t="str">
            <v>Helen Pardoe</v>
          </cell>
          <cell r="T652" t="str">
            <v>CP</v>
          </cell>
          <cell r="U652" t="str">
            <v>LIVE</v>
          </cell>
          <cell r="V652" t="b">
            <v>1</v>
          </cell>
          <cell r="X652" t="str">
            <v>Jon Follows</v>
          </cell>
          <cell r="AD652"/>
          <cell r="AF652"/>
          <cell r="AM652">
            <v>42759</v>
          </cell>
          <cell r="AN652" t="str">
            <v>Pre Sanction Meeting 24/01/17</v>
          </cell>
          <cell r="AO652">
            <v>42849</v>
          </cell>
          <cell r="AP652">
            <v>66000</v>
          </cell>
          <cell r="AR652"/>
          <cell r="AS652" t="str">
            <v>SENT</v>
          </cell>
          <cell r="AT652">
            <v>42759</v>
          </cell>
          <cell r="AU652">
            <v>42802</v>
          </cell>
          <cell r="AV652">
            <v>42817</v>
          </cell>
          <cell r="AW652">
            <v>41815</v>
          </cell>
          <cell r="AX652">
            <v>41831</v>
          </cell>
          <cell r="AZ652"/>
          <cell r="BA652">
            <v>41831</v>
          </cell>
          <cell r="BB652" t="str">
            <v>9.5 month</v>
          </cell>
          <cell r="BC652" t="str">
            <v>SENT</v>
          </cell>
          <cell r="BD652">
            <v>42817</v>
          </cell>
          <cell r="BE652" t="b">
            <v>0</v>
          </cell>
          <cell r="BF652">
            <v>42</v>
          </cell>
          <cell r="BH652">
            <v>42635</v>
          </cell>
          <cell r="BI652">
            <v>43000</v>
          </cell>
          <cell r="BJ652">
            <v>43249</v>
          </cell>
          <cell r="BM652"/>
          <cell r="BO652"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52"/>
          <cell r="BS652"/>
          <cell r="BU652"/>
          <cell r="BW652"/>
          <cell r="BX652" t="str">
            <v>Medium</v>
          </cell>
          <cell r="BZ652"/>
          <cell r="CA652" t="str">
            <v>T &amp; SS</v>
          </cell>
          <cell r="CB652"/>
          <cell r="CC652" t="str">
            <v>Project Delivery</v>
          </cell>
          <cell r="CD652" t="str">
            <v>ISU</v>
          </cell>
          <cell r="CE652" t="str">
            <v>Other</v>
          </cell>
          <cell r="CF652" t="str">
            <v>100+days</v>
          </cell>
          <cell r="CG652" t="b">
            <v>0</v>
          </cell>
          <cell r="CH652"/>
          <cell r="CJ652" t="b">
            <v>0</v>
          </cell>
          <cell r="CK652" t="b">
            <v>0</v>
          </cell>
          <cell r="CL652" t="b">
            <v>0</v>
          </cell>
          <cell r="CM652"/>
          <cell r="CO652"/>
          <cell r="CP652"/>
          <cell r="CQ652" t="b">
            <v>0</v>
          </cell>
          <cell r="CR652" t="b">
            <v>0</v>
          </cell>
          <cell r="CS652"/>
          <cell r="CT652"/>
          <cell r="CU652"/>
          <cell r="CV652"/>
          <cell r="CW652"/>
          <cell r="CX652" t="b">
            <v>0</v>
          </cell>
          <cell r="CY652" t="b">
            <v>0</v>
          </cell>
          <cell r="CZ652" t="b">
            <v>0</v>
          </cell>
          <cell r="DA652" t="b">
            <v>0</v>
          </cell>
          <cell r="DB652"/>
          <cell r="DC652"/>
          <cell r="DD652"/>
          <cell r="DE652" t="b">
            <v>0</v>
          </cell>
          <cell r="DF652" t="b">
            <v>0</v>
          </cell>
        </row>
      </sheetData>
      <sheetData sheetId="9" refreshError="1"/>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tional Grid" refreshedDate="43196.678655208336" createdVersion="4" refreshedVersion="4" minRefreshableVersion="3" recordCount="81" xr:uid="{00000000-000A-0000-FFFF-FFFF02000000}">
  <cacheSource type="worksheet">
    <worksheetSource ref="A1:AV1048576" sheet="R&amp;N_Live_Changes"/>
  </cacheSource>
  <cacheFields count="48">
    <cacheField name="XRN Ref" numFmtId="0">
      <sharedItems containsBlank="1" containsMixedTypes="1" containsNumber="1" containsInteger="1" minValue="3667" maxValue="4186"/>
    </cacheField>
    <cacheField name="High-Level Status" numFmtId="0">
      <sharedItems containsBlank="1"/>
    </cacheField>
    <cacheField name="R&amp;N Release Allocation" numFmtId="0">
      <sharedItems containsBlank="1" count="34">
        <s v="R4.0 (Jun'19)"/>
        <s v="Candidate for Minor Release 2"/>
        <s v="CSS CC"/>
        <s v="Minor Enhancement Delivered Change"/>
        <s v="R3.0 (Nov'18)"/>
        <s v="MOD (Not yet landed as a CP)"/>
        <s v="R2.0 (Jun'18)"/>
        <s v="Defect R1.16 (Feb'18)"/>
        <s v="Candidate for Minor Release 1"/>
        <s v="R1.0 (Nexus)"/>
        <s v="R5.0 (Nov'19)"/>
        <s v="New Service Line (Mar'18)"/>
        <s v="Out for industry sponsorship/approval to reject"/>
        <s v="R1.1 (Dec'17)"/>
        <s v="R&amp;N New Environment (Apr'18)"/>
        <s v="CSS"/>
        <s v="R1.2 (Dec'17)"/>
        <s v="Solution Manager Update (Feb'18)"/>
        <s v="R&amp;N Minor Release/Impact Assessment (Mar'18)"/>
        <m/>
        <s v="Unallocated" u="1"/>
        <s v="Defect R1.15 (Feb'18)" u="1"/>
        <s v="MOD (Not yet landed as CP)" u="1"/>
        <s v="ROM (Not yet landed as a CP)" u="1"/>
        <s v="R2.0 (June' 18)" u="1"/>
        <s v="R1.1 (Dec' 17)" u="1"/>
        <s v="Defect R1.15 (Feb' 18)" u="1"/>
        <s v="R2.0 (June'18)" u="1"/>
        <s v="R4.0 (Jun' 19)" u="1"/>
        <s v="R3.0 (Nov' 18)" u="1"/>
        <s v="Candidate for Minor Release" u="1"/>
        <s v="Solution Manager Update (Feb' 18)" u="1"/>
        <s v="Defect R1.16 (Feb'17)" u="1"/>
        <s v="R&amp;N New Environment (Apr' 18)" u="1"/>
      </sharedItems>
    </cacheField>
    <cacheField name="Change Title" numFmtId="0">
      <sharedItems containsBlank="1"/>
    </cacheField>
    <cacheField name="Change Type" numFmtId="0">
      <sharedItems containsBlank="1"/>
    </cacheField>
    <cacheField name="Delivery Status" numFmtId="0">
      <sharedItems containsBlank="1"/>
    </cacheField>
    <cacheField name="Change Lifecycle Status" numFmtId="0">
      <sharedItems containsBlank="1"/>
    </cacheField>
    <cacheField name="Xoserve Proposed Indicative Prioritsation Score" numFmtId="9">
      <sharedItems containsString="0" containsBlank="1" containsNumber="1" containsInteger="1" minValue="0" maxValue="0"/>
    </cacheField>
    <cacheField name="July'17 Change Demand Backlog_x000a_ChMC Priority" numFmtId="0">
      <sharedItems containsBlank="1" containsMixedTypes="1" containsNumber="1" containsInteger="1" minValue="0" maxValue="0"/>
    </cacheField>
    <cacheField name="July'17 Change Demand Backlog_x000a_SDG Priority" numFmtId="0">
      <sharedItems containsBlank="1" containsMixedTypes="1" containsNumber="1" containsInteger="1" minValue="0" maxValue="0"/>
    </cacheField>
    <cacheField name="Xoserve Platform Owner" numFmtId="0">
      <sharedItems containsBlank="1"/>
    </cacheField>
    <cacheField name="Origination Date" numFmtId="14">
      <sharedItems containsDate="1" containsBlank="1" containsMixedTypes="1" minDate="2008-03-03T00:00:00" maxDate="2018-04-04T00:00:00"/>
    </cacheField>
    <cacheField name="Change Originator" numFmtId="0">
      <sharedItems containsBlank="1"/>
    </cacheField>
    <cacheField name="Xoserve Project Manager" numFmtId="0">
      <sharedItems containsBlank="1"/>
    </cacheField>
    <cacheField name="R&amp;N Release Number" numFmtId="0">
      <sharedItems containsBlank="1" containsMixedTypes="1" containsNumber="1" minValue="0" maxValue="99"/>
    </cacheField>
    <cacheField name="Previous UK Link CR Ref" numFmtId="0">
      <sharedItems containsBlank="1"/>
    </cacheField>
    <cacheField name="Delivery Team" numFmtId="0">
      <sharedItems containsBlank="1"/>
    </cacheField>
    <cacheField name="ClearQuest Ticket_x000a_(Minor Enhancement Delivery)" numFmtId="0">
      <sharedItems containsBlank="1"/>
    </cacheField>
    <cacheField name="Current Delivery Implementation Forecast Date" numFmtId="14">
      <sharedItems containsDate="1" containsBlank="1" containsMixedTypes="1" minDate="2017-06-01T00:00:00" maxDate="2022-03-01T00:00:00"/>
    </cacheField>
    <cacheField name="Actual Delivery Implenmentation Date" numFmtId="14">
      <sharedItems containsDate="1" containsBlank="1" containsMixedTypes="1" minDate="2017-06-01T00:00:00" maxDate="2018-03-31T00:00:00"/>
    </cacheField>
    <cacheField name="Customer Requested Implementation Date" numFmtId="14">
      <sharedItems containsDate="1" containsBlank="1" containsMixedTypes="1" minDate="2000-02-02T00:00:00" maxDate="2020-12-02T00:00:00"/>
    </cacheField>
    <cacheField name="Primary Application Impacted" numFmtId="0">
      <sharedItems containsBlank="1"/>
    </cacheField>
    <cacheField name="Business Process Impact" numFmtId="0">
      <sharedItems containsBlank="1"/>
    </cacheField>
    <cacheField name="Flash IA:_x000a_Percieved Delivery Effort" numFmtId="0">
      <sharedItems containsBlank="1"/>
    </cacheField>
    <cacheField name="Workaround Available?" numFmtId="0">
      <sharedItems containsBlank="1"/>
    </cacheField>
    <cacheField name="Workaround Accountability" numFmtId="0">
      <sharedItems containsBlank="1"/>
    </cacheField>
    <cacheField name="Workaround Frequency" numFmtId="0">
      <sharedItems containsBlank="1"/>
    </cacheField>
    <cacheField name="No. of Xoserve FTEs required to service the workaround" numFmtId="0">
      <sharedItems containsBlank="1"/>
    </cacheField>
    <cacheField name="Workaround Complexity?" numFmtId="0">
      <sharedItems containsBlank="1"/>
    </cacheField>
    <cacheField name="Workaround Lifespan" numFmtId="0">
      <sharedItems containsDate="1" containsBlank="1" containsMixedTypes="1" minDate="2018-03-30T00:00:00" maxDate="2019-12-02T00:00:00"/>
    </cacheField>
    <cacheField name="Change Driver" numFmtId="0">
      <sharedItems containsBlank="1"/>
    </cacheField>
    <cacheField name="Change Beneficiary" numFmtId="0">
      <sharedItems containsBlank="1"/>
    </cacheField>
    <cacheField name="Shipper Impact" numFmtId="0">
      <sharedItems containsBlank="1"/>
    </cacheField>
    <cacheField name="Network Impact" numFmtId="0">
      <sharedItems containsBlank="1"/>
    </cacheField>
    <cacheField name="iGT Impact" numFmtId="0">
      <sharedItems containsBlank="1"/>
    </cacheField>
    <cacheField name="Primary Impacted DSC Service Area" numFmtId="0">
      <sharedItems containsBlank="1"/>
    </cacheField>
    <cacheField name="Number of DSC Service Areas impacted" numFmtId="0">
      <sharedItems containsBlank="1"/>
    </cacheField>
    <cacheField name="Change Improvement Scale _x000a_(Size of proposed change)" numFmtId="0">
      <sharedItems containsBlank="1"/>
    </cacheField>
    <cacheField name="Customer System Changes Required?" numFmtId="0">
      <sharedItems containsBlank="1"/>
    </cacheField>
    <cacheField name="Customer Testing Likely Required?" numFmtId="0">
      <sharedItems containsBlank="1"/>
    </cacheField>
    <cacheField name="Customer Training Required?" numFmtId="0">
      <sharedItems containsBlank="1"/>
    </cacheField>
    <cacheField name="Safety of Supply at risk?" numFmtId="0">
      <sharedItems containsBlank="1"/>
    </cacheField>
    <cacheField name="Financial Loss Incurred to Customer?" numFmtId="0">
      <sharedItems containsBlank="1"/>
    </cacheField>
    <cacheField name="Customer Switching at risk?" numFmtId="0">
      <sharedItems containsBlank="1"/>
    </cacheField>
    <cacheField name="ChMC CP Approval date" numFmtId="14">
      <sharedItems containsDate="1" containsBlank="1" containsMixedTypes="1" minDate="2017-10-11T00:00:00" maxDate="2018-03-08T00:00:00"/>
    </cacheField>
    <cacheField name="ChMC EQR Approval date" numFmtId="14">
      <sharedItems containsDate="1" containsBlank="1" containsMixedTypes="1" minDate="2017-10-10T00:00:00" maxDate="2018-02-08T00:00:00"/>
    </cacheField>
    <cacheField name="ChMC BER Approval date" numFmtId="14">
      <sharedItems containsDate="1" containsBlank="1" containsMixedTypes="1" minDate="2017-11-08T00:00:00" maxDate="2018-01-11T00:00:00"/>
    </cacheField>
    <cacheField name="ChMC CCR Approval date" numFmtId="14">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1">
  <r>
    <s v="4642"/>
    <s v="1. Start-Up (Progressing through change governance)"/>
    <x v="0"/>
    <s v="Address Maintenance Solution"/>
    <s v="CR (Internal)"/>
    <s v="LIVE"/>
    <s v="2.1. Start-Up Approach In Progress"/>
    <n v="0"/>
    <s v=""/>
    <s v=""/>
    <s v="R &amp; N"/>
    <d v="2018-04-03T00:00:00"/>
    <s v="Nandini Kundu"/>
    <s v="Linda Whitcroft"/>
    <n v="75"/>
    <s v=""/>
    <s v="No Delivery Team"/>
    <s v=""/>
    <s v="No Date"/>
    <s v="No Date"/>
    <d v="2018-10-01T00:00:00"/>
    <s v="ISU"/>
    <s v="SPA"/>
    <s v="60-100 days"/>
    <b v="0"/>
    <s v=""/>
    <s v=""/>
    <s v=""/>
    <s v=""/>
    <s v=""/>
    <s v="License Condition"/>
    <s v="All UK Gas Market Participants"/>
    <b v="1"/>
    <b v="1"/>
    <b v="1"/>
    <s v="Service Area 1: Manage Supply Point Registration"/>
    <s v="One"/>
    <s v="Medium"/>
    <b v="0"/>
    <b v="0"/>
    <b v="0"/>
    <b v="0"/>
    <b v="0"/>
    <b v="0"/>
    <s v="No Date"/>
    <s v="No Date"/>
    <s v="No Date"/>
    <s v="No Date"/>
  </r>
  <r>
    <s v="4645"/>
    <s v="1. Start-Up (Progressing through change governance)"/>
    <x v="1"/>
    <s v="Incrementing Reads on Isolation Supply Meter Points"/>
    <s v="CR (Internal)"/>
    <s v="LIVE"/>
    <s v="2.1. Start-Up Approach In Progress"/>
    <n v="0"/>
    <s v=""/>
    <s v=""/>
    <s v="R &amp; N"/>
    <d v="2018-04-03T00:00:00"/>
    <s v="Rachel Hinsley"/>
    <s v="Rachel Hinsley"/>
    <n v="75"/>
    <s v=""/>
    <s v="Project Delivery"/>
    <s v=""/>
    <s v="No Date"/>
    <s v="No Date"/>
    <d v="2018-11-02T00:00:00"/>
    <s v="ISU"/>
    <s v="Invoicing"/>
    <s v="60-100 days"/>
    <b v="1"/>
    <s v="Xoserve"/>
    <s v="Daily"/>
    <s v="One"/>
    <s v="High"/>
    <d v="2018-11-02T00:00:00"/>
    <s v="Xoserve Internal CR (business improvement initiative)"/>
    <s v="Multiple Market Participants"/>
    <b v="1"/>
    <b v="0"/>
    <b v="0"/>
    <s v="Service Area 7: NTS Capacity / LDZ Capacity / Commodity / Reconciliation / Ad-Hoc Adjustment and Energy Balancing Invoices"/>
    <s v="Two to Five"/>
    <s v="Medium"/>
    <b v="1"/>
    <b v="1"/>
    <b v="1"/>
    <b v="0"/>
    <b v="0"/>
    <b v="0"/>
    <s v="No Date"/>
    <s v="No Date"/>
    <s v="No Date"/>
    <s v="No Date"/>
  </r>
  <r>
    <s v="4621"/>
    <s v="1. Start-Up (Progressing through change governance)"/>
    <x v="0"/>
    <s v="Suspension of the Validation between Meter Index and Uncoverted Converter Index"/>
    <s v="CP"/>
    <s v="LIVE"/>
    <s v="1. Awaiting ICAF Assignment"/>
    <n v="0"/>
    <n v="0"/>
    <n v="0"/>
    <s v="R &amp; N"/>
    <d v="2018-02-27T00:00:00"/>
    <s v="Rachel Hinsley"/>
    <s v="Lee Chambers"/>
    <n v="4"/>
    <s v="176 &amp; 182"/>
    <s v="Project Delivery"/>
    <s v=""/>
    <s v="No Date"/>
    <s v="No Date"/>
    <d v="2019-02-01T00:00:00"/>
    <s v="ISU"/>
    <s v="Reads"/>
    <s v="100+ days"/>
    <b v="0"/>
    <s v=""/>
    <s v=""/>
    <s v=""/>
    <s v=""/>
    <s v=""/>
    <s v="ChMC endorsed Change Proposal"/>
    <s v="All UK Gas Market Participants"/>
    <b v="1"/>
    <b v="0"/>
    <b v="0"/>
    <s v="Service Area 5: Metered Volume and Metered Quantity"/>
    <s v="One"/>
    <s v="Low"/>
    <b v="1"/>
    <b v="1"/>
    <b v="1"/>
    <b v="0"/>
    <b v="0"/>
    <b v="0"/>
    <s v="No Date"/>
    <s v="No Date"/>
    <s v="No Date"/>
    <s v="No Date"/>
  </r>
  <r>
    <s v="4627"/>
    <s v="1. Start-Up (Progressing through change governance)"/>
    <x v="2"/>
    <s v="Consequential Central Switching Services"/>
    <s v="CR (Internal)"/>
    <s v="LIVE"/>
    <s v="2.1. Start-Up Approach In Progress"/>
    <n v="0"/>
    <s v=""/>
    <s v=""/>
    <s v="R &amp; N"/>
    <d v="2018-03-09T00:00:00"/>
    <s v="Andy Earnshaw"/>
    <s v="Andy Earnshaw"/>
    <n v="0"/>
    <s v=""/>
    <s v="Project Delivery"/>
    <s v=""/>
    <s v="No Date"/>
    <s v="No Date"/>
    <d v="2020-06-01T00:00:00"/>
    <s v="ISU"/>
    <s v="SPA"/>
    <s v="100+ days"/>
    <b v="0"/>
    <s v=""/>
    <s v=""/>
    <s v=""/>
    <s v=""/>
    <s v=""/>
    <s v="License Condition"/>
    <s v="All UK Gas Market Participants"/>
    <b v="1"/>
    <b v="1"/>
    <b v="1"/>
    <s v="Service Area 1: Manage Supply Point Registration"/>
    <s v="Five to Twenty"/>
    <s v="High"/>
    <b v="1"/>
    <b v="1"/>
    <b v="1"/>
    <b v="0"/>
    <b v="0"/>
    <b v="1"/>
    <s v="No Date"/>
    <s v="No Date"/>
    <s v="No Date"/>
    <s v="No Date"/>
  </r>
  <r>
    <s v="4528"/>
    <s v="3. Change delivered, awaiting closure approval/sign-off"/>
    <x v="3"/>
    <s v="The word ‘PLOT’ as a prefix"/>
    <s v="CR (Internal)"/>
    <s v="LIVE"/>
    <s v="12. CCR/Closedown document in progress"/>
    <n v="0"/>
    <s v=""/>
    <s v=""/>
    <s v="R &amp; N"/>
    <d v="2017-11-07T00:00:00"/>
    <s v="Mike Orsler/Emma Smith"/>
    <s v="Donna Johnson"/>
    <n v="50"/>
    <s v=""/>
    <s v="ME"/>
    <s v="XO3592"/>
    <d v="2018-03-30T00:00:00"/>
    <d v="2018-03-30T00:00:00"/>
    <d v="2018-03-23T00:00:00"/>
    <s v="Other"/>
    <s v="Other"/>
    <s v="0-30days"/>
    <b v="0"/>
    <s v=""/>
    <s v=""/>
    <s v=""/>
    <s v=""/>
    <s v=""/>
    <s v="Xoserve Internal CR (business improvement initiative)"/>
    <s v="Multiple Market Groups"/>
    <b v="0"/>
    <b v="0"/>
    <b v="0"/>
    <s v="Service Area 23: Internal"/>
    <s v="None (Xoserve internal initiative)"/>
    <s v="Medium"/>
    <b v="0"/>
    <b v="0"/>
    <b v="0"/>
    <b v="0"/>
    <b v="0"/>
    <b v="0"/>
    <s v="No Date"/>
    <s v="No Date"/>
    <s v="No Date"/>
    <s v="No Date"/>
  </r>
  <r>
    <s v="4601"/>
    <s v="1. Start-Up (Progressing through change governance)"/>
    <x v="3"/>
    <s v="US01 Exception Remove Dummy Meter Occurrences"/>
    <s v="CR (Internal)"/>
    <s v="LIVE"/>
    <s v="2.2. Awaiting ME/BICC HLE Quote"/>
    <n v="0"/>
    <s v=""/>
    <s v=""/>
    <s v="R &amp; N"/>
    <d v="2018-01-30T00:00:00"/>
    <s v="Jo Duncan/Dean Johnson"/>
    <s v="Donna Johnson"/>
    <n v="50"/>
    <s v=""/>
    <s v="ME"/>
    <s v="XO3650"/>
    <s v="No Date"/>
    <s v="No Date"/>
    <d v="2018-06-30T00:00:00"/>
    <s v="ISU"/>
    <s v="Invoicing"/>
    <s v="30-60 days"/>
    <b v="1"/>
    <s v="Xoserve"/>
    <s v="Daily"/>
    <s v="One"/>
    <s v="Low"/>
    <d v="2018-06-30T00:00:00"/>
    <s v="Xoserve Internal CR (business improvement initiative)"/>
    <s v="One Market Participant"/>
    <b v="1"/>
    <b v="0"/>
    <b v="0"/>
    <s v="Service Area 23: Internal"/>
    <s v="None (Xoserve internal initiative)"/>
    <s v="Medium"/>
    <b v="0"/>
    <b v="0"/>
    <b v="0"/>
    <b v="0"/>
    <b v="0"/>
    <b v="0"/>
    <s v="No Date"/>
    <s v="No Date"/>
    <s v="No Date"/>
    <s v="No Date"/>
  </r>
  <r>
    <s v="4534"/>
    <s v="1. Start-Up (Progressing through change governance)"/>
    <x v="4"/>
    <s v="Amendment to RGMA Validation Rules for Meter Asset Installation Date"/>
    <s v="CP"/>
    <s v="LIVE"/>
    <s v="7. BER/Business Case In Progress"/>
    <n v="0"/>
    <s v=""/>
    <s v=""/>
    <s v="R &amp; N"/>
    <d v="2017-11-20T00:00:00"/>
    <s v="Andrew Margan"/>
    <s v="Padmini Duvvuri"/>
    <n v="3"/>
    <s v=""/>
    <s v="Project Delivery"/>
    <s v=""/>
    <d v="2018-11-09T00:00:00"/>
    <s v="No Date"/>
    <d v="2018-06-01T00:00:00"/>
    <s v="ISU"/>
    <s v="No Process"/>
    <s v="60-100 days"/>
    <b v="0"/>
    <s v=""/>
    <s v=""/>
    <s v=""/>
    <s v=""/>
    <s v=""/>
    <s v="ChMC endorsed Change Proposal"/>
    <s v="All UK Gas Market Participants"/>
    <b v="1"/>
    <b v="1"/>
    <b v="1"/>
    <s v="Service Area 1: Manage Supply Point Registration"/>
    <s v="One"/>
    <s v="Medium"/>
    <b v="0"/>
    <b v="0"/>
    <b v="0"/>
    <b v="0"/>
    <b v="1"/>
    <b v="0"/>
    <d v="2018-01-10T00:00:00"/>
    <d v="2018-02-07T00:00:00"/>
    <s v="No Date"/>
    <s v="No Date"/>
  </r>
  <r>
    <s v="4529"/>
    <s v="1. Start-Up (Progressing through change governance)"/>
    <x v="5"/>
    <s v="UNC Modification 0619A Protection from ratchet charges for daily read customers with AQ of 73,200kWh and below_x000a_MOD0619A"/>
    <s v="CP"/>
    <s v="LIVE"/>
    <s v="0.5 Change Proposal awaiting MOD approval (ROM complete)"/>
    <n v="0"/>
    <s v=""/>
    <s v=""/>
    <s v="R &amp; N"/>
    <d v="2017-11-09T00:00:00"/>
    <s v="Steve Ganney"/>
    <s v="Padmini Duvvuri"/>
    <n v="0"/>
    <s v=""/>
    <s v="Project Delivery"/>
    <s v="3595"/>
    <d v="2017-12-13T00:00:00"/>
    <d v="2017-12-13T00:00:00"/>
    <d v="2018-10-01T00:00:00"/>
    <s v="ISU"/>
    <s v="Invoicing"/>
    <s v="0-30days"/>
    <b v="0"/>
    <s v=""/>
    <s v=""/>
    <s v=""/>
    <s v=""/>
    <s v=""/>
    <s v="MOD/Ofgem"/>
    <s v="All UK Gas Market Participants"/>
    <b v="1"/>
    <b v="1"/>
    <b v="1"/>
    <s v="Service Area 7: NTS Capacity / LDZ Capacity / Commodity / Reconciliation / Ad-Hoc Adjustment and Energy Balancing Invoices"/>
    <s v="Two to Five"/>
    <s v="Medium"/>
    <b v="0"/>
    <b v="0"/>
    <b v="0"/>
    <b v="0"/>
    <b v="0"/>
    <b v="0"/>
    <d v="2017-12-13T00:00:00"/>
    <s v="No Date"/>
    <s v="No Date"/>
    <s v="No Date"/>
  </r>
  <r>
    <n v="3667"/>
    <e v="#N/A"/>
    <x v="4"/>
    <e v="#N/A"/>
    <e v="#N/A"/>
    <e v="#N/A"/>
    <e v="#N/A"/>
    <n v="0"/>
    <s v=""/>
    <s v=""/>
    <e v="#N/A"/>
    <e v="#N/A"/>
    <e v="#N/A"/>
    <e v="#N/A"/>
    <e v="#N/A"/>
    <e v="#N/A"/>
    <e v="#N/A"/>
    <e v="#N/A"/>
    <e v="#N/A"/>
    <e v="#N/A"/>
    <e v="#N/A"/>
    <e v="#N/A"/>
    <e v="#N/A"/>
    <e v="#N/A"/>
    <e v="#N/A"/>
    <e v="#N/A"/>
    <e v="#N/A"/>
    <e v="#N/A"/>
    <e v="#N/A"/>
    <e v="#N/A"/>
    <e v="#N/A"/>
    <e v="#N/A"/>
    <e v="#N/A"/>
    <e v="#N/A"/>
    <e v="#N/A"/>
    <e v="#N/A"/>
    <e v="#N/A"/>
    <e v="#N/A"/>
    <e v="#N/A"/>
    <e v="#N/A"/>
    <e v="#N/A"/>
    <e v="#N/A"/>
    <e v="#N/A"/>
    <e v="#N/A"/>
    <e v="#N/A"/>
    <e v="#N/A"/>
    <e v="#N/A"/>
    <e v="#N/A"/>
  </r>
  <r>
    <s v="4513"/>
    <s v="2. Change sanction/approved and in project delivery"/>
    <x v="6"/>
    <s v="Change to validation of address fields"/>
    <s v="CR (Internal)"/>
    <s v="LIVE"/>
    <s v="11. Change In Delivery"/>
    <n v="0"/>
    <s v=""/>
    <s v=""/>
    <s v="R &amp; N"/>
    <d v="2017-10-25T00:00:00"/>
    <s v="Richard Cresswell"/>
    <s v="Christina Francis"/>
    <n v="2"/>
    <s v="UKLP IADBI359"/>
    <s v="Project Delivery"/>
    <s v=""/>
    <d v="2018-06-29T00:00:00"/>
    <s v="No Date"/>
    <d v="2018-06-29T00:00:00"/>
    <s v="CMS"/>
    <s v="Other"/>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543"/>
    <s v="1. Start-Up (Progressing through change governance)"/>
    <x v="5"/>
    <s v="UNC Modification 0636 - - Updating the parameters for the NTS Optional Commodity Charge"/>
    <s v="CP"/>
    <s v="LIVE"/>
    <s v="0.5 Change Proposal awaiting MOD approval (ROM complete)"/>
    <n v="0"/>
    <s v=""/>
    <s v=""/>
    <s v="R &amp; N"/>
    <d v="2017-11-28T00:00:00"/>
    <s v="Debra Hawkin"/>
    <s v="Padmini Duvvuri"/>
    <n v="50"/>
    <s v=""/>
    <s v="Project Delivery"/>
    <s v=""/>
    <d v="2017-12-11T00:00:00"/>
    <d v="2017-12-13T00:00:00"/>
    <d v="2018-06-01T00:00:00"/>
    <s v="ISU"/>
    <s v="Reads"/>
    <s v="0-30days"/>
    <b v="0"/>
    <s v=""/>
    <s v=""/>
    <s v=""/>
    <s v=""/>
    <s v=""/>
    <s v="MOD/Ofgem"/>
    <s v="All UK Gas Market Participants"/>
    <b v="1"/>
    <b v="1"/>
    <b v="0"/>
    <s v="Service Area 7: NTS Capacity / LDZ Capacity / Commodity / Reconciliation / Ad-Hoc Adjustment and Energy Balancing Invoices"/>
    <s v="Two to Five"/>
    <s v="Medium"/>
    <b v="0"/>
    <b v="0"/>
    <b v="0"/>
    <b v="0"/>
    <b v="0"/>
    <b v="0"/>
    <s v="No Date"/>
    <s v="No Date"/>
    <s v="No Date"/>
    <s v="No Date"/>
  </r>
  <r>
    <s v="4554"/>
    <s v="2. Change sanction/approved and in project delivery"/>
    <x v="3"/>
    <s v="Amendment Invoice validation Reports"/>
    <s v="CR (Internal)"/>
    <s v="LIVE"/>
    <s v="11. Change In Delivery"/>
    <n v="0"/>
    <s v=""/>
    <s v=""/>
    <s v="R &amp; N"/>
    <d v="2017-12-05T00:00:00"/>
    <s v="Vicky Spiller"/>
    <s v="Donna Johnson"/>
    <n v="50"/>
    <s v=""/>
    <s v="ME"/>
    <s v="XO3613"/>
    <d v="2018-06-30T00:00:00"/>
    <s v="No Date"/>
    <d v="2018-06-30T00:00:00"/>
    <s v="ISU"/>
    <s v="Invoicing"/>
    <s v="0-30days"/>
    <b v="1"/>
    <s v="Xoserve"/>
    <s v="Monthly"/>
    <s v="One"/>
    <s v="High"/>
    <d v="2019-12-01T00:00:00"/>
    <s v="Xoserve Internal CR (business improvement initiative)"/>
    <s v="One Market Group"/>
    <b v="1"/>
    <b v="0"/>
    <b v="0"/>
    <s v="Service Area 23: Internal"/>
    <s v="None (Xoserve internal initiative)"/>
    <s v="Low"/>
    <b v="0"/>
    <b v="0"/>
    <b v="0"/>
    <b v="0"/>
    <b v="0"/>
    <b v="0"/>
    <s v="No Date"/>
    <s v="No Date"/>
    <s v="No Date"/>
    <s v="No Date"/>
  </r>
  <r>
    <s v="4465"/>
    <s v="2. Change sanction/approved and in project delivery"/>
    <x v="3"/>
    <s v="Annual Production and notification of LIS-3years read"/>
    <s v="CR (Internal)"/>
    <s v="LIVE"/>
    <s v="11. Change In Delivery"/>
    <n v="0"/>
    <s v="TBP"/>
    <s v="Low"/>
    <s v="R &amp; N"/>
    <d v="2017-02-21T00:00:00"/>
    <s v="Emma Smith"/>
    <s v="Donna Johnson"/>
    <n v="50"/>
    <s v="UKLP IADBI301"/>
    <s v="ME"/>
    <s v="XO3624"/>
    <d v="2018-04-11T00:00:00"/>
    <s v="No Date"/>
    <d v="2018-03-01T00:00:00"/>
    <s v="ISU"/>
    <s v="Reads"/>
    <s v="30-60 days"/>
    <b v="1"/>
    <s v="Xoserve"/>
    <s v="No Workaround Frequency"/>
    <s v="No Xoserve FTEs"/>
    <s v="Low"/>
    <d v="2018-12-31T00:00:00"/>
    <s v="Xoserve Internal CR (business improvement initiative)"/>
    <s v="Multiple Market Groups"/>
    <b v="1"/>
    <b v="0"/>
    <b v="0"/>
    <s v="Service Area 1: Manage Supply Point Registration"/>
    <s v="Two to Five"/>
    <s v="High"/>
    <b v="0"/>
    <b v="0"/>
    <b v="0"/>
    <b v="0"/>
    <b v="1"/>
    <b v="0"/>
    <s v="No Date"/>
    <s v="No Date"/>
    <s v="No Date"/>
    <s v="No Date"/>
  </r>
  <r>
    <s v="4468"/>
    <s v="2. Change sanction/approved and in project delivery"/>
    <x v="7"/>
    <s v="Proposal for the process improvement for SI files"/>
    <s v="CR (Internal)"/>
    <s v="LIVE"/>
    <s v="11. Change In Delivery"/>
    <n v="0"/>
    <s v="TBP"/>
    <s v="Medium"/>
    <s v="R &amp; N"/>
    <d v="2017-03-14T00:00:00"/>
    <s v="Linda Whitcroft"/>
    <s v="Donna Johnson"/>
    <n v="1.1599999999999999"/>
    <s v="UKLP IADBI307"/>
    <s v="Project Delivery"/>
    <s v=""/>
    <d v="2018-03-30T00:00:00"/>
    <s v="No Date"/>
    <d v="2017-12-01T00:00:00"/>
    <s v="ISU"/>
    <s v="Invoicing"/>
    <s v="100+days"/>
    <b v="0"/>
    <s v=""/>
    <s v=""/>
    <s v=""/>
    <s v=""/>
    <s v=""/>
    <s v="No Change Driver"/>
    <s v="No Change Beneficiary"/>
    <b v="0"/>
    <b v="0"/>
    <b v="0"/>
    <s v="No DSC Service Area"/>
    <s v="No Number of impacted DSC Service Areas"/>
    <s v="No Change Improvement Scale"/>
    <b v="0"/>
    <b v="0"/>
    <b v="0"/>
    <b v="0"/>
    <b v="0"/>
    <b v="0"/>
    <s v="No Date"/>
    <s v="No Date"/>
    <s v="No Date"/>
    <s v="No Date"/>
  </r>
  <r>
    <s v="4538"/>
    <s v="1. Start-Up (Progressing through change governance)"/>
    <x v="4"/>
    <s v="Insertion of Maximum Number of Occurrences in Meter Inspection Date Notice (MID) File."/>
    <s v="CR (Internal)"/>
    <s v="LIVE"/>
    <s v="7. BER/Business Case In Progress"/>
    <n v="0"/>
    <s v=""/>
    <s v=""/>
    <s v="R &amp; N"/>
    <d v="2017-11-21T00:00:00"/>
    <s v="Rachel Hinsley/Dave Addison"/>
    <s v="Padmini Duvvuri"/>
    <n v="3"/>
    <s v=""/>
    <s v="Project Delivery"/>
    <s v=""/>
    <d v="2018-11-09T00:00:00"/>
    <s v="No Date"/>
    <d v="2018-11-09T00:00:00"/>
    <s v="ISU"/>
    <s v="No Process"/>
    <s v="0-30days"/>
    <b v="0"/>
    <s v=""/>
    <s v=""/>
    <s v=""/>
    <s v=""/>
    <s v=""/>
    <s v="Xoserve Internal CR (business improvement initiative)"/>
    <s v="No Change Beneficiary"/>
    <b v="0"/>
    <b v="0"/>
    <b v="0"/>
    <s v="No DSC Service Area"/>
    <s v="No Number of impacted DSC Service Areas"/>
    <s v="No Change Improvement Scale"/>
    <b v="0"/>
    <b v="0"/>
    <b v="0"/>
    <b v="0"/>
    <b v="0"/>
    <b v="0"/>
    <s v="No Date"/>
    <d v="2018-02-07T00:00:00"/>
    <s v="No Date"/>
    <s v="No Date"/>
  </r>
  <r>
    <s v="4539"/>
    <s v="1. Start-Up (Progressing through change governance)"/>
    <x v="4"/>
    <s v="New File Level Rejection"/>
    <s v="CR (Internal)"/>
    <s v="LIVE"/>
    <s v="7. BER/Business Case In Progress"/>
    <n v="0"/>
    <s v=""/>
    <s v=""/>
    <s v="R &amp; N"/>
    <d v="2017-11-21T00:00:00"/>
    <s v="Rachel Hinsley/Dave Addison"/>
    <s v="Padmini Duvvuri"/>
    <n v="3"/>
    <s v=""/>
    <s v="Project Delivery"/>
    <s v=""/>
    <d v="2018-11-09T00:00:00"/>
    <s v="No Date"/>
    <d v="2018-11-01T00:00:00"/>
    <s v="ISU"/>
    <s v="Invoicing"/>
    <s v="0-30days"/>
    <b v="0"/>
    <s v=""/>
    <s v=""/>
    <s v=""/>
    <s v=""/>
    <s v=""/>
    <s v="ChMC endorsed Change Proposal"/>
    <s v="One Market Group"/>
    <b v="1"/>
    <b v="0"/>
    <b v="0"/>
    <s v="Service Area 1: Manage Supply Point Registration"/>
    <s v="One"/>
    <s v="Low"/>
    <b v="0"/>
    <b v="0"/>
    <b v="0"/>
    <b v="0"/>
    <b v="0"/>
    <b v="0"/>
    <s v="No Date"/>
    <d v="2018-02-07T00:00:00"/>
    <s v="No Date"/>
    <s v="No Date"/>
  </r>
  <r>
    <s v="4453"/>
    <s v="1. Start-Up (Progressing through change governance)"/>
    <x v="4"/>
    <s v="File Format Should Have Changes"/>
    <s v="CR (Internal)"/>
    <s v="LIVE"/>
    <s v="7. BER/Business Case In Progress"/>
    <n v="0"/>
    <s v="TBP"/>
    <s v="Low"/>
    <s v="R &amp; N"/>
    <d v="2016-12-16T00:00:00"/>
    <s v="Marie Berlin"/>
    <s v="Padmini Duvvuri"/>
    <n v="3"/>
    <s v="UKLP IADBI280v3"/>
    <s v="Project Delivery"/>
    <s v=""/>
    <d v="2018-11-09T00:00:00"/>
    <s v="No Date"/>
    <d v="2018-06-01T00:00:00"/>
    <s v="ISU"/>
    <s v="Other"/>
    <s v="31-100days"/>
    <b v="0"/>
    <s v=""/>
    <s v=""/>
    <s v=""/>
    <s v=""/>
    <s v=""/>
    <s v="ChMC endorsed Change Proposal"/>
    <s v="Multiple Market Groups"/>
    <b v="1"/>
    <b v="0"/>
    <b v="0"/>
    <s v="Service Area 1: Manage Supply Point Registration"/>
    <s v="Two to Five"/>
    <s v="Low"/>
    <b v="1"/>
    <b v="0"/>
    <b v="1"/>
    <b v="0"/>
    <b v="0"/>
    <b v="0"/>
    <s v="No Date"/>
    <d v="2018-02-07T00:00:00"/>
    <s v="No Date"/>
    <s v="No Date"/>
  </r>
  <r>
    <s v="4463"/>
    <s v="2. Change sanction/approved and in project delivery"/>
    <x v="4"/>
    <s v="CSEP MAX AQ SOQ Rate Application"/>
    <s v="CR (Internal)"/>
    <s v="LIVE"/>
    <s v="11. Change In Delivery"/>
    <n v="0"/>
    <s v=""/>
    <s v=""/>
    <s v="R &amp; N"/>
    <d v="2017-02-20T00:00:00"/>
    <s v="Emma Smith"/>
    <s v="Padmini Duvvuri"/>
    <n v="3"/>
    <s v="UKLP IADBI298"/>
    <s v="Project Delivery"/>
    <s v=""/>
    <d v="2018-03-30T00:00:00"/>
    <s v="No Date"/>
    <d v="2018-04-03T00:00:00"/>
    <s v="ISU"/>
    <s v="SPA"/>
    <s v="31-100days"/>
    <b v="0"/>
    <s v=""/>
    <s v=""/>
    <s v=""/>
    <s v=""/>
    <s v=""/>
    <s v="No Change Driver"/>
    <s v="No Change Beneficiary"/>
    <b v="0"/>
    <b v="0"/>
    <b v="0"/>
    <s v="No DSC Service Area"/>
    <s v="No Number of impacted DSC Service Areas"/>
    <s v="No Change Improvement Scale"/>
    <b v="0"/>
    <b v="0"/>
    <b v="0"/>
    <b v="0"/>
    <b v="0"/>
    <b v="0"/>
    <s v="No Date"/>
    <s v="No Date"/>
    <s v="No Date"/>
    <s v="No Date"/>
  </r>
  <r>
    <s v="4469"/>
    <s v="1. Start-Up (Progressing through change governance)"/>
    <x v="8"/>
    <s v="UMR Hierarchy Amendment in AMT"/>
    <s v="CR (Internal)"/>
    <s v="LIVE"/>
    <s v="2.1. Start-Up Approach In Progress"/>
    <n v="0"/>
    <s v="TBP"/>
    <s v="Low"/>
    <s v="R &amp; N"/>
    <d v="2017-03-27T00:00:00"/>
    <s v="Karen Marklew"/>
    <s v="Matt Rider"/>
    <n v="75"/>
    <s v="UKLP IADBI309"/>
    <s v="Project Delivery"/>
    <s v="3628"/>
    <s v="No Date"/>
    <s v="No Date"/>
    <d v="2018-10-01T00:00:00"/>
    <s v="AMT"/>
    <s v="Reads"/>
    <s v="31-100days"/>
    <b v="0"/>
    <s v=""/>
    <s v=""/>
    <s v=""/>
    <s v=""/>
    <s v=""/>
    <s v="ChMC endorsed Change Proposal"/>
    <s v="One Market Group"/>
    <b v="1"/>
    <b v="0"/>
    <b v="0"/>
    <s v="Service Area 1: Manage Supply Point Registration"/>
    <s v="One"/>
    <s v="Low"/>
    <b v="0"/>
    <b v="0"/>
    <b v="0"/>
    <b v="0"/>
    <b v="0"/>
    <b v="0"/>
    <s v="No Date"/>
    <s v="No Date"/>
    <s v="No Date"/>
    <s v="No Date"/>
  </r>
  <r>
    <s v="4454"/>
    <s v="1. Start-Up (Progressing through change governance)"/>
    <x v="4"/>
    <s v="Cadent Billing - DN Sales (Outbound Services)"/>
    <s v="CP"/>
    <s v="LIVE"/>
    <s v="7. BER/Business Case In Progress"/>
    <n v="0"/>
    <s v="TBP"/>
    <s v="High"/>
    <s v="R &amp; N"/>
    <d v="2016-12-16T00:00:00"/>
    <s v="Linda Whitcroft"/>
    <s v="Padmini Duvvuri"/>
    <n v="3"/>
    <s v="UKLP IADBI281"/>
    <s v="Project Delivery"/>
    <s v=""/>
    <d v="2018-11-09T00:00:00"/>
    <s v="No Date"/>
    <d v="2018-06-01T00:00:00"/>
    <s v="ISU"/>
    <s v="Invoicing"/>
    <s v="31-100days"/>
    <b v="1"/>
    <s v="Both Xoserve &amp; Customer"/>
    <s v="Daily"/>
    <s v="2-5"/>
    <s v="High"/>
    <d v="2018-06-01T00:00:00"/>
    <s v="MOD/Ofgem"/>
    <s v="Multiple Market Groups"/>
    <b v="1"/>
    <b v="1"/>
    <b v="0"/>
    <s v="Service Area 7: NTS Capacity / LDZ Capacity / Commodity / Reconciliation / Ad-Hoc Adjustment and Energy Balancing Invoices"/>
    <s v="Two to Five"/>
    <s v="High"/>
    <b v="1"/>
    <b v="1"/>
    <b v="1"/>
    <b v="0"/>
    <b v="0"/>
    <b v="0"/>
    <d v="2017-12-13T00:00:00"/>
    <d v="2018-02-07T00:00:00"/>
    <s v="No Date"/>
    <s v="No Date"/>
  </r>
  <r>
    <s v="4484"/>
    <s v="1. Start-Up (Progressing through change governance)"/>
    <x v="8"/>
    <s v="Remove restriction on nominated SOQ (as per MOD 445"/>
    <s v="CR (Internal)"/>
    <s v="LIVE"/>
    <s v="2.1. Start-Up Approach In Progress"/>
    <n v="0"/>
    <s v=""/>
    <s v=""/>
    <s v="R &amp; N"/>
    <d v="2017-06-06T00:00:00"/>
    <s v="Bhupinder Basra"/>
    <s v="Matt Rider"/>
    <n v="75"/>
    <s v="UKLP IADBI336"/>
    <s v="Project Delivery"/>
    <s v=""/>
    <s v="No Date"/>
    <s v="No Date"/>
    <d v="2018-10-01T00:00:00"/>
    <s v="ISU"/>
    <s v="SPA"/>
    <s v="31-100days"/>
    <b v="0"/>
    <s v=""/>
    <s v=""/>
    <s v=""/>
    <s v=""/>
    <s v=""/>
    <s v="MOD/Ofgem"/>
    <s v="Multiple Market Groups"/>
    <b v="1"/>
    <b v="0"/>
    <b v="0"/>
    <s v="Service Area 1: Manage Supply Point Registration"/>
    <s v="Two to Five"/>
    <s v="Medium"/>
    <b v="0"/>
    <b v="0"/>
    <b v="0"/>
    <b v="0"/>
    <b v="0"/>
    <b v="0"/>
    <s v="No Date"/>
    <s v="No Date"/>
    <s v="No Date"/>
    <s v="No Date"/>
  </r>
  <r>
    <s v="1154"/>
    <s v="2. Change sanction/approved and in project delivery"/>
    <x v="9"/>
    <s v="UK Link Programme "/>
    <s v="CP"/>
    <s v="LIVE"/>
    <s v="11. Change In Delivery"/>
    <n v="0"/>
    <s v=""/>
    <s v=""/>
    <s v="R &amp; N"/>
    <d v="2008-03-03T00:00:00"/>
    <s v="Chris Smith"/>
    <s v="Paul Toolan"/>
    <n v="1"/>
    <s v=""/>
    <s v="Project Delivery"/>
    <s v=""/>
    <d v="2017-06-01T00:00:00"/>
    <d v="2017-06-01T00:00:00"/>
    <d v="2017-06-01T00:00:00"/>
    <s v="Other"/>
    <s v="Other"/>
    <s v="100+days"/>
    <b v="0"/>
    <s v=""/>
    <s v=""/>
    <s v=""/>
    <s v=""/>
    <s v=""/>
    <s v="No Change Driver"/>
    <s v="No Change Beneficiary"/>
    <b v="0"/>
    <b v="0"/>
    <b v="0"/>
    <s v="No DSC Service Area"/>
    <s v="No Number of impacted DSC Service Areas"/>
    <s v="No Change Improvement Scale"/>
    <b v="0"/>
    <b v="0"/>
    <b v="0"/>
    <b v="0"/>
    <b v="0"/>
    <b v="0"/>
    <s v="No Date"/>
    <s v="No Date"/>
    <s v="No Date"/>
    <s v="No Date"/>
  </r>
  <r>
    <s v="4347"/>
    <s v="1. Start-Up (Progressing through change governance)"/>
    <x v="5"/>
    <s v="UNC Modification 0619 - Application of proportionate ratchet charges to daily read sites"/>
    <s v="CP"/>
    <s v="LIVE"/>
    <s v="0.5 Change Proposal awaiting MOD approval (ROM complete)"/>
    <n v="0"/>
    <s v=""/>
    <s v=""/>
    <s v="R &amp; N"/>
    <d v="2017-08-17T00:00:00"/>
    <s v="Murray Thomson on behalf of JO"/>
    <s v="Murray Thomson"/>
    <n v="0"/>
    <s v=""/>
    <s v="Project Delivery"/>
    <s v=""/>
    <d v="2017-09-07T00:00:00"/>
    <d v="2017-09-07T00:00:00"/>
    <d v="2018-10-01T00:00:00"/>
    <s v="No Application"/>
    <s v="No Process"/>
    <s v="60-100 days"/>
    <b v="0"/>
    <s v=""/>
    <s v=""/>
    <s v=""/>
    <s v=""/>
    <s v=""/>
    <s v="MOD/Ofgem"/>
    <s v="All UK Gas Market Participants"/>
    <b v="1"/>
    <b v="1"/>
    <b v="1"/>
    <s v="Service Area 7: NTS Capacity / LDZ Capacity / Commodity / Reconciliation / Ad-Hoc Adjustment and Energy Balancing Invoices"/>
    <s v="Two to Five"/>
    <s v="Medium"/>
    <b v="0"/>
    <b v="0"/>
    <b v="0"/>
    <b v="0"/>
    <b v="0"/>
    <b v="0"/>
    <s v="No Date"/>
    <s v="No Date"/>
    <s v="No Date"/>
    <s v="No Date"/>
  </r>
  <r>
    <s v="4273"/>
    <s v="1. Start-Up (Progressing through change governance)"/>
    <x v="4"/>
    <s v="Introducing IHD (In-Home Display)_x000a_Installed Status of Failed MOD614"/>
    <s v="CP"/>
    <s v="LIVE"/>
    <s v="7. BER/Business Case In Progress"/>
    <n v="0"/>
    <s v=""/>
    <s v=""/>
    <s v="R &amp; N"/>
    <d v="2017-05-10T00:00:00"/>
    <s v="Alex Cebo"/>
    <s v="Padmini Duvvuri"/>
    <n v="3"/>
    <s v=""/>
    <s v="Project Delivery"/>
    <s v=""/>
    <d v="2018-11-09T00:00:00"/>
    <s v="No Date"/>
    <d v="2018-06-01T00:00:00"/>
    <s v="ISU"/>
    <s v="Other"/>
    <s v="31-100days"/>
    <b v="0"/>
    <s v=""/>
    <s v=""/>
    <s v=""/>
    <s v=""/>
    <s v=""/>
    <s v="SPAA Change Proposal"/>
    <s v="One Market Group"/>
    <b v="1"/>
    <b v="0"/>
    <b v="0"/>
    <s v="Service Area 1: Manage Supply Point Registration"/>
    <s v="One"/>
    <s v="Low"/>
    <b v="0"/>
    <b v="0"/>
    <b v="0"/>
    <b v="0"/>
    <b v="0"/>
    <b v="0"/>
    <d v="2017-11-08T00:00:00"/>
    <d v="2018-02-07T00:00:00"/>
    <s v="No Date"/>
    <s v="No Date"/>
  </r>
  <r>
    <s v="4545"/>
    <s v="1. Start-Up (Progressing through change governance)"/>
    <x v="0"/>
    <s v="UNC Modification 0619B - Application of proportionate ratchet charges to daily read sites"/>
    <s v="CP"/>
    <s v="LIVE"/>
    <s v="0.5 Change Proposal awaiting MOD approval (ROM complete)"/>
    <n v="0"/>
    <s v=""/>
    <s v=""/>
    <s v="R &amp; N"/>
    <d v="2017-11-29T00:00:00"/>
    <s v=""/>
    <s v="Murray Thomson"/>
    <n v="4"/>
    <s v=""/>
    <s v="Project Delivery"/>
    <s v=""/>
    <d v="2017-12-13T00:00:00"/>
    <d v="2017-12-13T00:00:00"/>
    <d v="2018-10-01T00:00:00"/>
    <s v="ISU"/>
    <s v="No Process"/>
    <s v="60-100 days"/>
    <b v="0"/>
    <s v=""/>
    <s v=""/>
    <s v=""/>
    <s v=""/>
    <s v=""/>
    <s v="MOD/Ofgem"/>
    <s v="All UK Gas Market Participants"/>
    <b v="1"/>
    <b v="1"/>
    <b v="1"/>
    <s v="Service Area 7: NTS Capacity / LDZ Capacity / Commodity / Reconciliation / Ad-Hoc Adjustment and Energy Balancing Invoices"/>
    <s v="Two to Five"/>
    <s v="Medium"/>
    <b v="0"/>
    <b v="0"/>
    <b v="0"/>
    <b v="0"/>
    <b v="0"/>
    <b v="0"/>
    <d v="2017-12-13T00:00:00"/>
    <s v="No Date"/>
    <s v="No Date"/>
    <s v="No Date"/>
  </r>
  <r>
    <s v="4514"/>
    <s v="2. Change sanction/approved and in project delivery"/>
    <x v="6"/>
    <s v="MIV File Changes for MUR Invoice - CMS"/>
    <s v="CR (Internal)"/>
    <s v="LIVE"/>
    <s v="11. Change In Delivery"/>
    <n v="0"/>
    <s v=""/>
    <s v=""/>
    <s v="R &amp; N"/>
    <d v="2017-10-25T00:00:00"/>
    <s v="Richard Cresswell"/>
    <s v="Christina Francis"/>
    <n v="2"/>
    <s v="UKLP IADBI367"/>
    <s v="Project Delivery"/>
    <s v=""/>
    <d v="2018-06-29T00:00:00"/>
    <s v="No Date"/>
    <d v="2018-06-29T00:00:00"/>
    <s v="CMS"/>
    <s v="Invoicing"/>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541"/>
    <s v="1. Start-Up (Progressing through change governance)"/>
    <x v="10"/>
    <s v="Read Design Gaps - Missing Overide Flags In RGMA and Retro Files_x000a_Linked to Retro (4474)"/>
    <s v="CR (Internal)"/>
    <s v="LIVE"/>
    <s v="2.1. Start-Up Approach In Progress"/>
    <n v="0"/>
    <s v="Low"/>
    <s v="Low - to be reviewed in 3 months time"/>
    <s v="R &amp; N"/>
    <d v="2015-02-10T00:00:00"/>
    <s v="Emma Smith"/>
    <s v="Lee Chambers"/>
    <n v="5"/>
    <s v="UKLP IADBI073"/>
    <s v="Project Delivery"/>
    <s v=""/>
    <d v="2018-06-28T00:00:00"/>
    <s v="No Date"/>
    <d v="2018-11-01T00:00:00"/>
    <s v="ISU"/>
    <s v="RGMA"/>
    <s v="31-100days"/>
    <b v="0"/>
    <s v=""/>
    <s v=""/>
    <s v=""/>
    <s v=""/>
    <s v=""/>
    <s v="ChMC endorsed Change Proposal"/>
    <s v="One Market Group"/>
    <b v="1"/>
    <b v="0"/>
    <b v="0"/>
    <s v="Service Area 1: Manage Supply Point Registration"/>
    <s v="Two to Five"/>
    <s v="Low"/>
    <b v="0"/>
    <b v="0"/>
    <b v="0"/>
    <b v="0"/>
    <b v="0"/>
    <b v="0"/>
    <s v="No Date"/>
    <s v="No Date"/>
    <s v="No Date"/>
    <s v="No Date"/>
  </r>
  <r>
    <s v="4524"/>
    <s v="1. Start-Up (Progressing through change governance)"/>
    <x v="3"/>
    <s v="Change to generation logic of RDP data flows to include all recorded iGT Supply Points within UK Link systems"/>
    <s v="CR (Internal)"/>
    <s v="LIVE"/>
    <s v="2.2. Awaiting ME/BICC HLE Quote"/>
    <n v="0"/>
    <s v=""/>
    <s v=""/>
    <s v="R &amp; N"/>
    <d v="2017-10-31T00:00:00"/>
    <s v="Paul Orsler"/>
    <s v="Donna Johnson"/>
    <n v="50"/>
    <s v=""/>
    <s v="ME"/>
    <s v="XOS3657"/>
    <d v="2018-11-09T00:00:00"/>
    <s v="No Date"/>
    <d v="2018-11-09T00:00:00"/>
    <s v="ISU"/>
    <s v="Other"/>
    <s v="30-60 days"/>
    <b v="0"/>
    <s v=""/>
    <s v=""/>
    <s v=""/>
    <s v=""/>
    <s v=""/>
    <s v="License Condition"/>
    <s v="Multiple Market Participants"/>
    <b v="1"/>
    <b v="1"/>
    <b v="1"/>
    <s v="Service Area 16: Provision of Supply Point Information Services and Other Services Required to be Provided Under Condition of the GT Licence"/>
    <s v="Two to Five"/>
    <s v="Low"/>
    <b v="0"/>
    <b v="0"/>
    <b v="0"/>
    <b v="0"/>
    <b v="0"/>
    <b v="1"/>
    <s v="No Date"/>
    <s v="No Date"/>
    <s v="No Date"/>
    <s v="No Date"/>
  </r>
  <r>
    <s v="4527"/>
    <s v="1. Start-Up (Progressing through change governance)"/>
    <x v="11"/>
    <s v="New Service Line for Reporting Services to Performance Assurance Committee (PAC)"/>
    <s v="CP"/>
    <s v="LIVE"/>
    <s v="2.1. Start-Up Approach In Progress"/>
    <n v="0"/>
    <s v=""/>
    <s v=""/>
    <s v="R &amp; N"/>
    <d v="2017-11-01T00:00:00"/>
    <s v="John Welsh/Rachel Hinsley"/>
    <s v="Andy Miller"/>
    <n v="0"/>
    <s v=""/>
    <s v="Non PM delivery (Commercial)"/>
    <s v=""/>
    <s v="No Date"/>
    <s v="No Date"/>
    <d v="2017-12-01T00:00:00"/>
    <s v="ISU"/>
    <s v="Other"/>
    <s v="31-100days"/>
    <b v="0"/>
    <s v=""/>
    <s v=""/>
    <s v=""/>
    <s v=""/>
    <s v=""/>
    <s v="No Change Driver"/>
    <s v="No Change Beneficiary"/>
    <b v="0"/>
    <b v="0"/>
    <b v="0"/>
    <s v="No DSC Service Area"/>
    <s v="No Number of impacted DSC Service Areas"/>
    <s v="No Change Improvement Scale"/>
    <b v="0"/>
    <b v="0"/>
    <b v="0"/>
    <b v="0"/>
    <b v="0"/>
    <b v="0"/>
    <d v="2017-11-15T00:00:00"/>
    <s v="No Date"/>
    <s v="No Date"/>
    <s v="No Date"/>
  </r>
  <r>
    <s v="4474"/>
    <s v="1. Start-Up (Progressing through change governance)"/>
    <x v="10"/>
    <s v="Delivery of Retro"/>
    <s v="CR (Internal)"/>
    <s v="LIVE"/>
    <s v="2.1. Start-Up Approach In Progress"/>
    <n v="0"/>
    <s v="TBP"/>
    <s v="High"/>
    <s v="R &amp; N"/>
    <d v="2017-04-21T00:00:00"/>
    <s v="Lee Chambers"/>
    <s v="Lee Chambers"/>
    <n v="5"/>
    <s v="UKLP IADBI319"/>
    <s v="Project Delivery"/>
    <s v=""/>
    <d v="2019-06-28T00:00:00"/>
    <s v="No Date"/>
    <d v="2019-02-01T00:00:00"/>
    <s v="ISU"/>
    <s v="Other"/>
    <s v="31-100days"/>
    <b v="0"/>
    <s v=""/>
    <s v=""/>
    <s v=""/>
    <s v=""/>
    <s v=""/>
    <s v="MOD/Ofgem"/>
    <s v="Multiple Market Groups"/>
    <b v="1"/>
    <b v="1"/>
    <b v="1"/>
    <s v="Service Area 1: Manage Supply Point Registration"/>
    <s v="Five to Twenty"/>
    <s v="Medium"/>
    <b v="0"/>
    <b v="0"/>
    <b v="0"/>
    <b v="0"/>
    <b v="0"/>
    <b v="0"/>
    <s v="No Date"/>
    <s v="No Date"/>
    <s v="No Date"/>
    <s v="No Date"/>
  </r>
  <r>
    <s v="4337"/>
    <s v="1. Start-Up (Progressing through change governance)"/>
    <x v="4"/>
    <s v="To change the optionality of the Supply Point confirmation reference for the T51 file"/>
    <s v="CR (Internal)"/>
    <s v="LIVE"/>
    <s v="7. BER/Business Case In Progress"/>
    <n v="0"/>
    <s v=""/>
    <s v=""/>
    <s v="R &amp; N"/>
    <d v="2017-07-24T00:00:00"/>
    <s v="Sue prosse/Emma Lyndon"/>
    <s v="Padmini Duvvuri"/>
    <n v="3"/>
    <s v=""/>
    <s v="Project Delivery"/>
    <s v=""/>
    <d v="2018-11-09T00:00:00"/>
    <s v="No Date"/>
    <d v="2018-04-01T00:00:00"/>
    <s v="ISU"/>
    <s v="SPA"/>
    <s v="31-100days"/>
    <b v="0"/>
    <s v=""/>
    <s v=""/>
    <s v=""/>
    <s v=""/>
    <s v=""/>
    <s v="ChMC endorsed Change Proposal"/>
    <s v="One Market Group"/>
    <b v="1"/>
    <b v="0"/>
    <b v="0"/>
    <s v="Service Area 6: Annual Quantity / DM Supply Point and Offtake Rate Reviews"/>
    <s v="One"/>
    <s v="No Change Improvement Scale"/>
    <b v="0"/>
    <b v="0"/>
    <b v="0"/>
    <b v="0"/>
    <b v="0"/>
    <b v="0"/>
    <s v="No Date"/>
    <d v="2018-02-07T00:00:00"/>
    <s v="No Date"/>
    <s v="No Date"/>
  </r>
  <r>
    <s v="3699"/>
    <s v="4. Change proposed to be rejected by Xoserve (awaiting closure approval)"/>
    <x v="12"/>
    <s v="IA for strategic solution options for the GDE Offline database"/>
    <s v="CR (Internal)"/>
    <s v="LIVE"/>
    <s v="98. Xoserve Propose Change Not Required"/>
    <n v="0"/>
    <s v="Low"/>
    <s v="Low"/>
    <s v="R &amp; N"/>
    <d v="2015-05-15T00:00:00"/>
    <s v=""/>
    <s v="Padmini Duvvuri"/>
    <n v="99"/>
    <s v="UKLP IADBI096"/>
    <s v="Project Delivery"/>
    <s v=""/>
    <s v="No Date"/>
    <s v="No Date"/>
    <d v="2000-02-02T00:00:00"/>
    <s v="ISU"/>
    <s v="Other"/>
    <s v="31-100days"/>
    <b v="0"/>
    <s v=""/>
    <s v=""/>
    <s v=""/>
    <s v=""/>
    <s v=""/>
    <s v="No Change Driver"/>
    <s v="No Change Beneficiary"/>
    <b v="0"/>
    <b v="0"/>
    <b v="0"/>
    <s v="No DSC Service Area"/>
    <s v="No Number of impacted DSC Service Areas"/>
    <s v="No Change Improvement Scale"/>
    <b v="0"/>
    <b v="0"/>
    <b v="0"/>
    <b v="0"/>
    <b v="0"/>
    <b v="0"/>
    <s v="No Date"/>
    <s v="No Date"/>
    <s v="No Date"/>
    <s v="No Date"/>
  </r>
  <r>
    <s v="4316"/>
    <s v="2. Change sanction/approved and in project delivery"/>
    <x v="6"/>
    <s v="Meter Point Details Report &amp; Sector Breakdown Report"/>
    <s v="CR (Internal)"/>
    <s v="LIVE"/>
    <s v="11. Change In Delivery"/>
    <n v="0"/>
    <s v="TBP"/>
    <s v="Low"/>
    <s v="R &amp; N"/>
    <d v="2017-04-07T00:00:00"/>
    <s v="Mark Cockayne"/>
    <s v="Christina Francis"/>
    <n v="2"/>
    <s v="UKLP315"/>
    <s v="Project Delivery"/>
    <s v=""/>
    <d v="2018-06-29T00:00:00"/>
    <s v="No Date"/>
    <d v="2018-05-01T00:00:00"/>
    <s v="BW"/>
    <s v="Other"/>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449"/>
    <s v="2. Change sanction/approved and in project delivery"/>
    <x v="6"/>
    <s v="PSR requirements – Vulnerable Customer data requirements"/>
    <s v="CP"/>
    <s v="LIVE"/>
    <s v="11. Change In Delivery"/>
    <n v="0"/>
    <s v="High"/>
    <s v="High"/>
    <s v="R &amp; N"/>
    <d v="2016-11-11T00:00:00"/>
    <s v="Steve Nunnington"/>
    <s v="Christina Francis"/>
    <n v="2"/>
    <s v=" UKLP273"/>
    <s v="Project Delivery"/>
    <s v=""/>
    <d v="2018-06-29T00:00:00"/>
    <s v="No Date"/>
    <d v="2018-06-29T00:00:00"/>
    <s v="ISU"/>
    <s v="SPA"/>
    <s v="31-100days"/>
    <b v="0"/>
    <s v=""/>
    <s v=""/>
    <s v=""/>
    <s v=""/>
    <s v=""/>
    <s v="SPAA Change Proposal"/>
    <s v="Multiple Market Participants"/>
    <b v="0"/>
    <b v="0"/>
    <b v="0"/>
    <s v="No DSC Service Area"/>
    <s v="No Number of impacted DSC Service Areas"/>
    <s v="No Change Improvement Scale"/>
    <b v="0"/>
    <b v="0"/>
    <b v="0"/>
    <b v="0"/>
    <b v="0"/>
    <b v="0"/>
    <d v="2017-10-11T00:00:00"/>
    <d v="2017-10-11T00:00:00"/>
    <d v="2018-01-10T00:00:00"/>
    <s v="No Date"/>
  </r>
  <r>
    <s v="4495"/>
    <s v="1. Start-Up (Progressing through change governance)"/>
    <x v="4"/>
    <s v="Energy Tolerance Rejection code"/>
    <s v="CR (Internal)"/>
    <s v="LIVE"/>
    <s v="7. BER/Business Case In Progress"/>
    <n v="0"/>
    <s v=""/>
    <s v=""/>
    <s v="R &amp; N"/>
    <d v="2017-06-28T00:00:00"/>
    <s v="Nick Timm"/>
    <s v="Padmini Duvvuri"/>
    <n v="3"/>
    <s v="UKLP IADBI356"/>
    <s v="Project Delivery"/>
    <s v="3627"/>
    <d v="2018-11-09T00:00:00"/>
    <s v="No Date"/>
    <d v="2018-11-01T00:00:00"/>
    <s v="ISU"/>
    <s v="Reads"/>
    <s v="31-100days"/>
    <b v="0"/>
    <s v=""/>
    <s v=""/>
    <s v=""/>
    <s v=""/>
    <s v=""/>
    <s v="ChMC endorsed Change Proposal"/>
    <s v="One Market Group"/>
    <b v="1"/>
    <b v="0"/>
    <b v="0"/>
    <s v="Service Area 5: Metered Volume and Metered Quantity"/>
    <s v="One"/>
    <s v="Low"/>
    <b v="1"/>
    <b v="1"/>
    <b v="1"/>
    <b v="0"/>
    <b v="0"/>
    <b v="0"/>
    <s v="No Date"/>
    <d v="2018-02-07T00:00:00"/>
    <s v="No Date"/>
    <s v="No Date"/>
  </r>
  <r>
    <s v="4556"/>
    <s v="1. Start-Up (Progressing through change governance)"/>
    <x v="3"/>
    <s v="Process to provide a report when Gas Safety Regulations requests return no MPRN’s"/>
    <s v="CP"/>
    <s v="LIVE"/>
    <s v="2.2. Awaiting ME/BICC HLE Quote"/>
    <n v="0"/>
    <s v=""/>
    <s v=""/>
    <s v="R &amp; N"/>
    <d v="2017-12-06T00:00:00"/>
    <s v="Andy Clasper"/>
    <s v="Matt Rider"/>
    <n v="50"/>
    <s v=""/>
    <s v="ME"/>
    <s v="XO3614"/>
    <d v="2018-05-25T00:00:00"/>
    <s v="No Date"/>
    <d v="2018-02-23T00:00:00"/>
    <s v="ISU"/>
    <s v="Other"/>
    <s v="31-100days"/>
    <b v="0"/>
    <s v=""/>
    <s v=""/>
    <s v=""/>
    <s v=""/>
    <s v=""/>
    <s v="ChMC endorsed Change Proposal"/>
    <s v="Multiple Market Participants"/>
    <b v="0"/>
    <b v="1"/>
    <b v="0"/>
    <s v="No DSC Service Area"/>
    <s v="No Number of impacted DSC Service Areas"/>
    <s v="No Change Improvement Scale"/>
    <b v="0"/>
    <b v="0"/>
    <b v="0"/>
    <b v="0"/>
    <b v="0"/>
    <b v="0"/>
    <d v="2018-01-10T00:00:00"/>
    <s v="No Date"/>
    <s v="No Date"/>
    <s v="No Date"/>
  </r>
  <r>
    <s v="3995a"/>
    <s v="2. Change sanction/approved and in project delivery"/>
    <x v="6"/>
    <s v="Energy Theft Tip-off Service Data Provision"/>
    <s v="CP"/>
    <s v="LIVE"/>
    <s v="11. Change In Delivery"/>
    <n v="0"/>
    <s v="TBP"/>
    <s v="High"/>
    <s v="R &amp; N"/>
    <d v="2016-03-15T00:00:00"/>
    <s v="Alex Ross-Shaw"/>
    <s v="Christina Francis"/>
    <n v="2"/>
    <s v="UKLP222 "/>
    <s v="Project Delivery"/>
    <s v=""/>
    <d v="2018-06-29T00:00:00"/>
    <s v="No Date"/>
    <d v="2018-06-29T00:00:00"/>
    <s v="Other"/>
    <s v="Other"/>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n v="4186"/>
    <e v="#N/A"/>
    <x v="13"/>
    <e v="#N/A"/>
    <e v="#N/A"/>
    <e v="#N/A"/>
    <e v="#N/A"/>
    <n v="0"/>
    <s v=""/>
    <s v=""/>
    <e v="#N/A"/>
    <e v="#N/A"/>
    <e v="#N/A"/>
    <e v="#N/A"/>
    <e v="#N/A"/>
    <e v="#N/A"/>
    <e v="#N/A"/>
    <e v="#N/A"/>
    <e v="#N/A"/>
    <e v="#N/A"/>
    <e v="#N/A"/>
    <e v="#N/A"/>
    <e v="#N/A"/>
    <e v="#N/A"/>
    <e v="#N/A"/>
    <e v="#N/A"/>
    <e v="#N/A"/>
    <e v="#N/A"/>
    <e v="#N/A"/>
    <e v="#N/A"/>
    <e v="#N/A"/>
    <e v="#N/A"/>
    <e v="#N/A"/>
    <e v="#N/A"/>
    <e v="#N/A"/>
    <e v="#N/A"/>
    <e v="#N/A"/>
    <e v="#N/A"/>
    <e v="#N/A"/>
    <e v="#N/A"/>
    <e v="#N/A"/>
    <e v="#N/A"/>
    <e v="#N/A"/>
    <e v="#N/A"/>
    <e v="#N/A"/>
    <e v="#N/A"/>
    <e v="#N/A"/>
    <e v="#N/A"/>
  </r>
  <r>
    <s v="4249"/>
    <s v="2. Change sanction/approved and in project delivery"/>
    <x v="6"/>
    <s v="Address Maintenance Solution"/>
    <s v="CR (Internal)"/>
    <s v="LIVE"/>
    <s v="11. Change In Delivery"/>
    <n v="0"/>
    <s v=""/>
    <s v=""/>
    <s v="R &amp; N"/>
    <d v="2017-03-22T00:00:00"/>
    <s v="Steve Ganney"/>
    <s v="Christina Francis"/>
    <n v="2"/>
    <s v=""/>
    <s v="Project Delivery"/>
    <s v=""/>
    <d v="2018-06-29T00:00:00"/>
    <s v="No Date"/>
    <d v="2018-06-29T00:00:00"/>
    <s v="ISU"/>
    <s v="SPA"/>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3656"/>
    <s v="1. Start-Up (Progressing through change governance)"/>
    <x v="4"/>
    <s v="Read Validation Tolerances"/>
    <s v="CP"/>
    <s v="LIVE"/>
    <s v="7. BER/Business Case In Progress"/>
    <n v="0"/>
    <s v="TBP"/>
    <s v="Low"/>
    <s v="R &amp; N"/>
    <d v="2014-12-24T00:00:00"/>
    <s v="Michelle Downes"/>
    <s v="Padmini Duvvuri"/>
    <n v="3"/>
    <s v="UKLP IADBI060"/>
    <s v="Project Delivery"/>
    <s v=""/>
    <d v="2018-11-09T00:00:00"/>
    <s v="No Date"/>
    <d v="2018-05-01T00:00:00"/>
    <s v="ISU"/>
    <s v="RGMA"/>
    <s v="31-100days"/>
    <b v="0"/>
    <s v=""/>
    <s v=""/>
    <s v=""/>
    <s v=""/>
    <s v=""/>
    <s v="No Change Driver"/>
    <s v="No Change Beneficiary"/>
    <b v="0"/>
    <b v="0"/>
    <b v="0"/>
    <s v="No DSC Service Area"/>
    <s v="No Number of impacted DSC Service Areas"/>
    <s v="No Change Improvement Scale"/>
    <b v="0"/>
    <b v="0"/>
    <b v="0"/>
    <b v="0"/>
    <b v="0"/>
    <b v="0"/>
    <s v="No Date"/>
    <d v="2018-02-07T00:00:00"/>
    <s v="No Date"/>
    <s v="No Date"/>
  </r>
  <r>
    <s v="4299"/>
    <s v="2. Change sanction/approved and in project delivery"/>
    <x v="6"/>
    <s v="Reports required under UNC TPD V16.1 in Nexus (reports required by Mod 520A)"/>
    <s v="CP"/>
    <s v="LIVE"/>
    <s v="11. Change In Delivery"/>
    <n v="0"/>
    <s v="High"/>
    <s v="High"/>
    <s v="R &amp; N"/>
    <d v="2016-08-12T00:00:00"/>
    <s v=""/>
    <s v="Christina Francis"/>
    <n v="2"/>
    <s v=" UKLP251"/>
    <s v="Project Delivery"/>
    <s v=""/>
    <d v="2018-06-29T00:00:00"/>
    <s v="No Date"/>
    <d v="2018-05-01T00:00:00"/>
    <s v="BW"/>
    <s v="Other"/>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431"/>
    <s v="1. Start-Up (Progressing through change governance)"/>
    <x v="4"/>
    <s v="Reads failing market breaker tolerance to be accepted for correct date following AQ Correction"/>
    <s v="CR (Internal)"/>
    <s v="LIVE"/>
    <s v="7. BER/Business Case In Progress"/>
    <n v="0"/>
    <s v="TBP"/>
    <s v="High"/>
    <s v="R &amp; N"/>
    <d v="2016-05-04T00:00:00"/>
    <s v="Emma Smith"/>
    <s v="Padmini Duvvuri"/>
    <n v="3"/>
    <s v="UKLP IADBI202"/>
    <s v="Project Delivery"/>
    <s v=""/>
    <d v="2018-11-09T00:00:00"/>
    <s v="No Date"/>
    <d v="2018-10-01T00:00:00"/>
    <s v="ISU"/>
    <s v="Reads"/>
    <s v="31-100days"/>
    <b v="1"/>
    <s v="External Customer"/>
    <s v="Daily"/>
    <s v="No Xoserve FTEs"/>
    <s v="Low"/>
    <d v="2018-12-31T00:00:00"/>
    <s v="MOD/Ofgem"/>
    <s v="One Market Group"/>
    <b v="1"/>
    <b v="0"/>
    <b v="0"/>
    <s v="Service Area 5: Metered Volume and Metered Quantity"/>
    <s v="Two to Five"/>
    <s v="Low"/>
    <b v="1"/>
    <b v="1"/>
    <b v="1"/>
    <b v="0"/>
    <b v="0"/>
    <b v="0"/>
    <s v="No Date"/>
    <d v="2018-02-07T00:00:00"/>
    <s v="No Date"/>
    <s v="No Date"/>
  </r>
  <r>
    <s v="4439"/>
    <s v="4. Change proposed to be rejected by Xoserve (awaiting closure approval)"/>
    <x v="12"/>
    <s v="GDE Cashout – Daily Curtailment Volume (DCV) for Daily Metered sites"/>
    <s v="CR (Internal)"/>
    <s v="LIVE"/>
    <s v="98. Xoserve Propose Change Not Required"/>
    <n v="0"/>
    <s v="Low"/>
    <s v="Low"/>
    <s v="R &amp; N"/>
    <d v="2016-08-04T00:00:00"/>
    <s v="Lorraine Cave"/>
    <s v="Padmini Duvvuri"/>
    <n v="99"/>
    <s v="UKLP IADBI244"/>
    <s v="Project Delivery"/>
    <s v=""/>
    <s v="No Date"/>
    <s v="No Date"/>
    <d v="2000-02-02T00:00:00"/>
    <s v="Gemini"/>
    <s v="Other"/>
    <s v="31-100days"/>
    <b v="0"/>
    <s v=""/>
    <s v=""/>
    <s v=""/>
    <s v=""/>
    <s v=""/>
    <s v="No Change Driver"/>
    <s v="No Change Beneficiary"/>
    <b v="0"/>
    <b v="0"/>
    <b v="0"/>
    <s v="No DSC Service Area"/>
    <s v="No Number of impacted DSC Service Areas"/>
    <s v="No Change Improvement Scale"/>
    <b v="0"/>
    <b v="0"/>
    <b v="0"/>
    <b v="0"/>
    <b v="0"/>
    <b v="0"/>
    <s v="No Date"/>
    <s v="No Date"/>
    <s v="No Date"/>
    <s v="No Date"/>
  </r>
  <r>
    <s v="4443"/>
    <s v="1. Start-Up (Progressing through change governance)"/>
    <x v="4"/>
    <s v="File Format Changes Aug 16 Unique Sites (deferred items from CR252)"/>
    <s v="CR (Internal)"/>
    <s v="LIVE"/>
    <s v="7. BER/Business Case In Progress"/>
    <n v="0"/>
    <s v="TBP"/>
    <s v="Low"/>
    <s v="R &amp; N"/>
    <d v="2016-09-16T00:00:00"/>
    <s v="Marie Berlin"/>
    <s v="Padmini Duvvuri"/>
    <n v="3"/>
    <s v="UKLP IADBI258"/>
    <s v="Project Delivery"/>
    <s v=""/>
    <d v="2018-11-09T00:00:00"/>
    <s v="No Date"/>
    <d v="2018-06-01T00:00:00"/>
    <s v="ISU"/>
    <s v="SPA"/>
    <s v="31-100days"/>
    <b v="1"/>
    <s v="Xoserve"/>
    <s v="No Workaround Frequency"/>
    <s v="No Xoserve FTEs"/>
    <s v="Low"/>
    <d v="2018-12-31T00:00:00"/>
    <s v="ChMC endorsed Change Proposal"/>
    <s v="Multiple Market Participants"/>
    <b v="1"/>
    <b v="0"/>
    <b v="0"/>
    <s v="Service Area 1: Manage Supply Point Registration"/>
    <s v="Two to Five"/>
    <s v="Low"/>
    <b v="1"/>
    <b v="0"/>
    <b v="1"/>
    <b v="0"/>
    <b v="0"/>
    <b v="0"/>
    <s v="No Date"/>
    <d v="2018-02-07T00:00:00"/>
    <s v="No Date"/>
    <s v="No Date"/>
  </r>
  <r>
    <s v="4303"/>
    <s v="2. Change sanction/approved and in project delivery"/>
    <x v="6"/>
    <s v="Remove ‘n’ as an allowable value from the .SFN file in ‘Fault corrected’ field and remove as allowable value from AMT &amp; SAP ISU."/>
    <s v="CR (Internal)"/>
    <s v="LIVE"/>
    <s v="11. Change In Delivery"/>
    <n v="0"/>
    <s v="TBP"/>
    <s v="Low"/>
    <s v="R &amp; N"/>
    <d v="2016-10-18T00:00:00"/>
    <s v="Dean Johnson"/>
    <s v="Christina Francis"/>
    <n v="2"/>
    <s v="UKLP267"/>
    <s v="Project Delivery"/>
    <s v=""/>
    <d v="2018-06-29T00:00:00"/>
    <s v="No Date"/>
    <d v="2018-05-01T00:00:00"/>
    <s v="ISU"/>
    <s v="Other"/>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304"/>
    <s v="2. Change sanction/approved and in project delivery"/>
    <x v="6"/>
    <s v="Amend referral rules for class 2 smaller LSP’s"/>
    <s v="CR (Internal)"/>
    <s v="LIVE"/>
    <s v="11. Change In Delivery"/>
    <n v="0"/>
    <s v="TBP"/>
    <s v="Medium"/>
    <s v="R &amp; N"/>
    <d v="2016-11-03T00:00:00"/>
    <s v="Dean Johnson"/>
    <s v="Christina Francis"/>
    <n v="2"/>
    <s v="UKLP270"/>
    <s v="Project Delivery"/>
    <s v=""/>
    <d v="2018-06-29T00:00:00"/>
    <s v="No Date"/>
    <d v="2018-05-01T00:00:00"/>
    <s v="ISU"/>
    <s v="SPA"/>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309"/>
    <s v="2. Change sanction/approved and in project delivery"/>
    <x v="6"/>
    <s v="Back billing for domestic (SSP) sites needs to be reflect thecorrect adjustment start date"/>
    <s v="CR (Internal)"/>
    <s v="LIVE"/>
    <s v="11. Change In Delivery"/>
    <n v="0"/>
    <s v="TBP"/>
    <s v="Low"/>
    <s v="R &amp; N"/>
    <d v="2016-01-19T00:00:00"/>
    <s v="Dean Johnson"/>
    <s v="Christina Francis"/>
    <n v="2"/>
    <s v="UKLP287"/>
    <s v="Project Delivery"/>
    <s v=""/>
    <d v="2018-06-29T00:00:00"/>
    <s v="No Date"/>
    <d v="2018-05-01T00:00:00"/>
    <s v="CMS"/>
    <s v="Other"/>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458"/>
    <s v="1. Start-Up (Progressing through change governance)"/>
    <x v="4"/>
    <s v="Class  4 CSEPS Reconciliation Variance Identification"/>
    <s v="CR (Internal)"/>
    <s v="LIVE"/>
    <s v="7. BER/Business Case In Progress"/>
    <n v="0"/>
    <s v="TBP"/>
    <s v="Medium"/>
    <s v="R &amp; N"/>
    <d v="2017-01-26T00:00:00"/>
    <s v="Karen Marklew"/>
    <s v="Padmini Duvvuri"/>
    <n v="3"/>
    <s v="UKLP IADBI289"/>
    <s v="Project Delivery"/>
    <s v=""/>
    <d v="2018-11-09T00:00:00"/>
    <s v="No Date"/>
    <d v="2018-12-31T00:00:00"/>
    <s v="ISU"/>
    <s v="Reads"/>
    <s v="31-100days"/>
    <b v="1"/>
    <s v="Both Xoserve and Customer"/>
    <s v="No Workaround Frequency"/>
    <s v="No Xoserve FTEs"/>
    <s v="Low"/>
    <d v="2018-12-31T00:00:00"/>
    <s v="ChMC endorsed Change Proposal"/>
    <s v="One Market Group"/>
    <b v="0"/>
    <b v="0"/>
    <b v="0"/>
    <s v="Service Area 7: NTS Capacity / LDZ Capacity / Commodity / Reconciliation / Ad-Hoc Adjustment and Energy Balancing Invoices"/>
    <s v="One"/>
    <s v="Medium"/>
    <b v="0"/>
    <b v="0"/>
    <b v="0"/>
    <b v="0"/>
    <b v="0"/>
    <b v="0"/>
    <s v="No Date"/>
    <d v="2018-02-07T00:00:00"/>
    <s v="No Date"/>
    <s v="No Date"/>
  </r>
  <r>
    <s v="2831.5b"/>
    <s v="2. Change sanction/approved and in project delivery"/>
    <x v="6"/>
    <s v="Changes to the upper parameter of the XDO partial refresh file._x000a_Post Nexus (R2)"/>
    <s v="CR (Internal)"/>
    <s v="LIVE"/>
    <s v="11. Change In Delivery"/>
    <n v="0"/>
    <s v="TBP"/>
    <s v="High"/>
    <s v="R &amp; N"/>
    <d v="2017-02-07T00:00:00"/>
    <s v="Jon Follows"/>
    <s v="Christina Francis"/>
    <n v="2"/>
    <s v="UKLP292"/>
    <s v="Project Delivery"/>
    <s v=""/>
    <d v="2018-06-29T00:00:00"/>
    <s v="No Date"/>
    <d v="2018-06-29T00:00:00"/>
    <s v="ISU"/>
    <s v="Other"/>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461"/>
    <s v="4. Change proposed to be rejected by Xoserve (awaiting closure approval)"/>
    <x v="12"/>
    <s v="Splitting of the DXI inbound and DXR outbound file from the DCC."/>
    <s v="CR (Internal)"/>
    <s v="LIVE"/>
    <s v="98. Xoserve Propose Change Not Required"/>
    <n v="0"/>
    <s v="TBP"/>
    <s v="Consensus is Medium, One DN had a recommendation of high"/>
    <s v="R &amp; N"/>
    <d v="2017-02-07T00:00:00"/>
    <s v="Jon Follows"/>
    <s v="Paul Orsler"/>
    <n v="99"/>
    <s v="UKLP IADBI293"/>
    <s v="Project Delivery"/>
    <s v=""/>
    <s v="No Date"/>
    <s v="No Date"/>
    <d v="2018-12-31T00:00:00"/>
    <s v="ISU"/>
    <s v="SPA"/>
    <s v="31-100days"/>
    <b v="1"/>
    <s v="Xoserve"/>
    <s v="No Workaround Frequency"/>
    <s v="No Xoserve FTEs"/>
    <s v="Low"/>
    <d v="2018-12-31T00:00:00"/>
    <s v="ChMC endorsed Change Proposal"/>
    <s v="One Market Group"/>
    <b v="0"/>
    <b v="0"/>
    <b v="0"/>
    <s v="Service Area 1: Manage Supply Point Registration"/>
    <s v="One"/>
    <s v="Low"/>
    <b v="0"/>
    <b v="0"/>
    <b v="0"/>
    <b v="0"/>
    <b v="0"/>
    <b v="0"/>
    <s v="No Date"/>
    <s v="No Date"/>
    <s v="No Date"/>
    <s v="No Date"/>
  </r>
  <r>
    <s v="4486"/>
    <s v="1. Start-Up (Progressing through change governance)"/>
    <x v="4"/>
    <s v="Meter Type O = Oriffice to be an acceptable value in file formats and reports"/>
    <s v="CR (Internal)"/>
    <s v="LIVE"/>
    <s v="7. BER/Business Case In Progress"/>
    <n v="0"/>
    <s v=""/>
    <s v=""/>
    <s v="R &amp; N"/>
    <d v="2017-06-05T00:00:00"/>
    <s v="Emma Smith"/>
    <s v="Padmini Duvvuri"/>
    <n v="3"/>
    <s v="UKLP IADBI338"/>
    <s v="Project Delivery"/>
    <s v=""/>
    <d v="2018-11-09T00:00:00"/>
    <s v="No Date"/>
    <d v="2018-06-01T00:00:00"/>
    <s v="ISU"/>
    <s v="SPA"/>
    <s v="31-100days"/>
    <b v="1"/>
    <s v="Both Xoserve and Customer"/>
    <s v="No Workaround Frequency"/>
    <s v="No Xoserve FTEs"/>
    <s v="Low"/>
    <d v="2018-12-31T00:00:00"/>
    <s v="ChMC endorsed Change Proposal"/>
    <s v="Multiple Market Participants"/>
    <b v="1"/>
    <b v="0"/>
    <b v="0"/>
    <s v="Service Area 1: Manage Supply Point Registration"/>
    <s v="One"/>
    <s v="Low"/>
    <b v="1"/>
    <b v="1"/>
    <b v="1"/>
    <b v="0"/>
    <b v="0"/>
    <b v="0"/>
    <s v="No Date"/>
    <d v="2018-02-07T00:00:00"/>
    <s v="No Date"/>
    <s v="No Date"/>
  </r>
  <r>
    <s v="3477"/>
    <s v="2. Change sanction/approved and in project delivery"/>
    <x v="6"/>
    <s v="Missing Key Data Item from iGT’s to Shippers (Plot Number)"/>
    <s v="CP"/>
    <s v="LIVE"/>
    <s v="11. Change In Delivery"/>
    <n v="0"/>
    <s v="High"/>
    <s v="High"/>
    <s v="R &amp; N"/>
    <d v="2015-07-07T00:00:00"/>
    <s v="Lee Chambers"/>
    <s v="Christina Francis"/>
    <n v="2"/>
    <s v="UKLP IADBI112"/>
    <s v="Project Delivery"/>
    <s v=""/>
    <d v="2018-06-29T00:00:00"/>
    <s v="No Date"/>
    <d v="2018-06-29T00:00:00"/>
    <s v="BW"/>
    <s v="SPA"/>
    <s v="31-100days"/>
    <b v="0"/>
    <s v=""/>
    <s v=""/>
    <s v=""/>
    <s v=""/>
    <s v=""/>
    <s v="No Change Driver"/>
    <s v="No Change Beneficiary"/>
    <b v="0"/>
    <b v="0"/>
    <b v="0"/>
    <s v="No DSC Service Area"/>
    <s v="No Number of impacted DSC Service Areas"/>
    <s v="No Change Improvement Scale"/>
    <b v="0"/>
    <b v="0"/>
    <b v="0"/>
    <b v="0"/>
    <b v="0"/>
    <b v="0"/>
    <d v="2017-10-11T00:00:00"/>
    <d v="2017-10-10T00:00:00"/>
    <d v="2018-01-10T00:00:00"/>
    <s v="No Date"/>
  </r>
  <r>
    <s v="4288"/>
    <s v="2. Change sanction/approved and in project delivery"/>
    <x v="6"/>
    <s v="DDS/DDU  file amendment"/>
    <s v="CP"/>
    <s v="LIVE"/>
    <s v="11. Change In Delivery"/>
    <n v="0"/>
    <s v="Low"/>
    <s v="High pending discussions with all Networks "/>
    <s v="R &amp; N"/>
    <d v="2015-10-14T00:00:00"/>
    <s v=""/>
    <s v="Christina Francis"/>
    <n v="2"/>
    <s v="UKLP IADBI147"/>
    <s v="Project Delivery"/>
    <s v=""/>
    <d v="2018-06-29T00:00:00"/>
    <s v="No Date"/>
    <d v="2018-06-29T00:00:00"/>
    <s v="ISU"/>
    <s v="SPA"/>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480"/>
    <s v="1. Start-Up (Progressing through change governance)"/>
    <x v="8"/>
    <s v="Capacity reconciliation charge (MOD445)  calculation functionality"/>
    <s v="CR (Internal)"/>
    <s v="LIVE"/>
    <s v="2.1. Start-Up Approach In Progress"/>
    <n v="0"/>
    <s v=""/>
    <s v=""/>
    <s v="R &amp; N"/>
    <d v="2017-05-30T00:00:00"/>
    <s v="Kiran Kumar"/>
    <s v="Matt Rider"/>
    <n v="75"/>
    <s v="UKLP IADBI331"/>
    <s v="Project Delivery"/>
    <s v=""/>
    <s v="No Date"/>
    <s v="No Date"/>
    <d v="2018-10-01T00:00:00"/>
    <s v="ISU"/>
    <s v="Other"/>
    <s v="31-100days"/>
    <b v="0"/>
    <s v=""/>
    <s v=""/>
    <s v=""/>
    <s v=""/>
    <s v=""/>
    <s v="MOD/Ofgem"/>
    <s v="Multiple Market Groups"/>
    <b v="1"/>
    <b v="0"/>
    <b v="0"/>
    <s v="Service Area 6: Annual Quantity / DM Supply Point and Offtake Rate Reviews"/>
    <s v="Two to Five"/>
    <s v="Medium"/>
    <b v="0"/>
    <b v="0"/>
    <b v="0"/>
    <b v="0"/>
    <b v="1"/>
    <b v="0"/>
    <s v="No Date"/>
    <s v="No Date"/>
    <s v="No Date"/>
    <s v="No Date"/>
  </r>
  <r>
    <s v="4481"/>
    <s v="1. Start-Up (Progressing through change governance)"/>
    <x v="4"/>
    <s v="Resolution of penny mismatches within invoice supporting information for Core invoices."/>
    <s v="CR (Internal)"/>
    <s v="LIVE"/>
    <s v="7. BER/Business Case In Progress"/>
    <n v="0"/>
    <s v=""/>
    <s v=""/>
    <s v="R &amp; N"/>
    <d v="2017-05-30T00:00:00"/>
    <s v="Kiran Kumar"/>
    <s v="Padmini Duvvuri"/>
    <n v="3"/>
    <s v="UKLP IADBI332"/>
    <s v="Project Delivery"/>
    <s v=""/>
    <d v="2018-11-09T00:00:00"/>
    <s v="No Date"/>
    <d v="2018-06-01T00:00:00"/>
    <s v="ISU"/>
    <s v="Invoicing"/>
    <s v="31-100days"/>
    <b v="0"/>
    <s v=""/>
    <s v=""/>
    <s v=""/>
    <s v=""/>
    <s v=""/>
    <s v="ChMC endorsed Change Proposal"/>
    <s v="Multiple Market Groups"/>
    <b v="1"/>
    <b v="0"/>
    <b v="0"/>
    <s v="Service Area 7: NTS Capacity / LDZ Capacity / Commodity / Reconciliation / Ad-Hoc Adjustment and Energy Balancing Invoices"/>
    <s v="One"/>
    <s v="Low"/>
    <b v="0"/>
    <b v="0"/>
    <b v="0"/>
    <b v="0"/>
    <b v="0"/>
    <b v="0"/>
    <s v="No Date"/>
    <d v="2018-02-07T00:00:00"/>
    <s v="No Date"/>
    <s v="No Date"/>
  </r>
  <r>
    <s v="4482"/>
    <s v="1. Start-Up (Progressing through change governance)"/>
    <x v="3"/>
    <s v="SAP Meter Read Entry Screen"/>
    <s v="CR (Internal)"/>
    <s v="LIVE"/>
    <s v="2.2. Awaiting ME/BICC HLE Quote"/>
    <n v="0"/>
    <s v=""/>
    <s v=""/>
    <s v="R &amp; N"/>
    <d v="2017-05-30T00:00:00"/>
    <s v="Emma Smith"/>
    <s v="Donna Johnson"/>
    <n v="99"/>
    <s v="UKLP IADBI333"/>
    <s v="ME"/>
    <s v="XO3629"/>
    <s v="No Date"/>
    <s v="No Date"/>
    <d v="2018-07-27T00:00:00"/>
    <s v="ISU"/>
    <s v="Reads"/>
    <s v="31-100days"/>
    <b v="0"/>
    <s v=""/>
    <s v=""/>
    <s v=""/>
    <s v=""/>
    <s v=""/>
    <s v="Xoserve Internal CR (business improvement initiative)"/>
    <s v="Xoserve Only"/>
    <b v="0"/>
    <b v="0"/>
    <b v="0"/>
    <s v="Service Area 23: Internal"/>
    <s v="None (Xoserve internal initiative)"/>
    <s v="Low"/>
    <b v="0"/>
    <b v="0"/>
    <b v="0"/>
    <b v="0"/>
    <b v="0"/>
    <b v="0"/>
    <s v="No Date"/>
    <s v="No Date"/>
    <s v="No Date"/>
    <s v="No Date"/>
  </r>
  <r>
    <s v="4496"/>
    <s v="1. Start-Up (Progressing through change governance)"/>
    <x v="8"/>
    <s v="iGT Address Amendments - SAP"/>
    <s v="CR (Internal)"/>
    <s v="LIVE"/>
    <s v="2.1. Start-Up Approach In Progress"/>
    <n v="0"/>
    <s v=""/>
    <s v=""/>
    <s v="R &amp; N"/>
    <d v="2017-06-30T00:00:00"/>
    <s v="Richard Cresswell"/>
    <s v="Matt Rider"/>
    <n v="75"/>
    <s v="UKLP IADBI358"/>
    <s v="Project Delivery"/>
    <s v=""/>
    <s v="No Date"/>
    <s v="No Date"/>
    <d v="2018-12-31T00:00:00"/>
    <s v="ISU"/>
    <s v="SPA"/>
    <s v="31-100days"/>
    <b v="1"/>
    <s v="Xoserve"/>
    <s v="Daily"/>
    <s v="No Xoserve FTEs"/>
    <s v="High"/>
    <d v="2018-12-31T00:00:00"/>
    <s v="ChMC endorsed Change Proposal"/>
    <s v="One Market Group"/>
    <b v="0"/>
    <b v="0"/>
    <b v="1"/>
    <s v="Service Area 1: Manage Supply Point Registration"/>
    <s v="Two to Five"/>
    <s v="Medium"/>
    <b v="0"/>
    <b v="0"/>
    <b v="0"/>
    <b v="0"/>
    <b v="0"/>
    <b v="0"/>
    <s v="No Date"/>
    <s v="No Date"/>
    <s v="No Date"/>
    <s v="No Date"/>
  </r>
  <r>
    <s v="4499"/>
    <s v="1. Start-Up (Progressing through change governance)"/>
    <x v="8"/>
    <s v="CDN/CDR File record Occurence Change"/>
    <s v="CR (Internal)"/>
    <s v="LIVE"/>
    <s v="2.1. Start-Up Approach In Progress"/>
    <n v="0"/>
    <s v=""/>
    <s v=""/>
    <s v="R &amp; N"/>
    <d v="2017-07-11T00:00:00"/>
    <s v="Emma Lyndon"/>
    <s v="Matt Rider"/>
    <n v="75"/>
    <s v="UKLP IADBI365"/>
    <s v="Project Delivery"/>
    <s v=""/>
    <s v="No Date"/>
    <s v="No Date"/>
    <d v="2018-05-31T00:00:00"/>
    <s v="ISU"/>
    <s v="RGMA"/>
    <s v="31-100days"/>
    <b v="0"/>
    <s v=""/>
    <s v=""/>
    <s v=""/>
    <s v=""/>
    <s v=""/>
    <s v="Xoserve Internal CR (business improvement initiative)"/>
    <s v="Multiple Market Groups"/>
    <b v="1"/>
    <b v="0"/>
    <b v="0"/>
    <s v="Service Area 23: Internal"/>
    <s v="None (Xoserve internal initiative)"/>
    <s v="Medium"/>
    <b v="0"/>
    <b v="0"/>
    <b v="0"/>
    <b v="0"/>
    <b v="0"/>
    <b v="0"/>
    <s v="No Date"/>
    <s v="No Date"/>
    <s v="No Date"/>
    <s v="No Date"/>
  </r>
  <r>
    <s v="4612"/>
    <s v="1. Start-Up (Progressing through change governance)"/>
    <x v="8"/>
    <s v="RGMA Activity on Transfer Date"/>
    <s v="CR (Internal)"/>
    <s v="LIVE"/>
    <s v="2.1. Start-Up Approach In Progress"/>
    <n v="0"/>
    <s v=""/>
    <s v=""/>
    <s v="R &amp; N"/>
    <d v="2018-02-20T00:00:00"/>
    <s v="John Harris"/>
    <s v="Matt Rider"/>
    <n v="75"/>
    <s v=""/>
    <s v="Project Delivery"/>
    <s v=""/>
    <s v="No Date"/>
    <s v="No Date"/>
    <d v="2018-04-01T00:00:00"/>
    <s v="ISU"/>
    <s v="Reads"/>
    <s v="100+ days"/>
    <b v="0"/>
    <s v=""/>
    <s v=""/>
    <s v=""/>
    <s v=""/>
    <s v=""/>
    <s v="Xoserve Internal CR (business improvement initiative)"/>
    <s v="All UK Gas Market Participants"/>
    <b v="1"/>
    <b v="0"/>
    <b v="0"/>
    <s v="Service Area 23: Internal"/>
    <s v="Two to Five"/>
    <s v="High"/>
    <b v="1"/>
    <b v="1"/>
    <b v="0"/>
    <b v="0"/>
    <b v="1"/>
    <b v="1"/>
    <s v="No Date"/>
    <s v="No Date"/>
    <s v="No Date"/>
    <s v="No Date"/>
  </r>
  <r>
    <s v="4521"/>
    <s v="2. Change sanction/approved and in project delivery"/>
    <x v="3"/>
    <s v="NTS Datalogged Site not being loaded into Gemini"/>
    <s v="CR (Internal)"/>
    <s v="LIVE"/>
    <s v="11. Change In Delivery"/>
    <n v="0"/>
    <s v=""/>
    <s v=""/>
    <s v="R &amp; N"/>
    <d v="2017-10-31T00:00:00"/>
    <s v="Liz Ryan/Emma Lyndon"/>
    <s v="Donna Johnson"/>
    <n v="50"/>
    <s v=""/>
    <s v="ME"/>
    <s v="XOS3587"/>
    <d v="2018-04-30T00:00:00"/>
    <s v="No Date"/>
    <d v="2018-04-30T00:00:00"/>
    <s v="Gemini"/>
    <s v="Other"/>
    <s v="0-30days"/>
    <b v="1"/>
    <s v="Both Xoserve &amp; Customer"/>
    <s v="Daily"/>
    <s v="One"/>
    <s v="Medium"/>
    <d v="2019-12-01T00:00:00"/>
    <s v="License Condition"/>
    <s v="One Market Participant"/>
    <b v="0"/>
    <b v="1"/>
    <b v="0"/>
    <s v="Service Area 23: Internal"/>
    <s v="None (Xoserve internal initiative)"/>
    <s v="Medium"/>
    <b v="0"/>
    <b v="0"/>
    <b v="1"/>
    <b v="0"/>
    <b v="0"/>
    <b v="0"/>
    <s v="No Date"/>
    <s v="No Date"/>
    <s v="No Date"/>
    <s v="No Date"/>
  </r>
  <r>
    <s v="4358"/>
    <s v="2. Change sanction/approved and in project delivery"/>
    <x v="3"/>
    <s v="Offline Systems Database D096 Phase 2"/>
    <s v="CR (Internal)"/>
    <s v="LIVE"/>
    <s v="11. Change In Delivery"/>
    <n v="0"/>
    <s v=""/>
    <s v=""/>
    <s v="R &amp; N"/>
    <d v="2017-09-04T00:00:00"/>
    <s v="Dan Donovan"/>
    <s v="Donna Johnson"/>
    <n v="50"/>
    <s v=""/>
    <s v="ME"/>
    <s v="XO3558"/>
    <d v="2018-04-30T00:00:00"/>
    <s v="No Date"/>
    <d v="2018-10-31T00:00:00"/>
    <s v="Other"/>
    <s v="Other"/>
    <s v="0-30days"/>
    <b v="0"/>
    <s v=""/>
    <s v=""/>
    <s v=""/>
    <s v=""/>
    <s v=""/>
    <s v="Xoserve Internal CR (business improvement initiative)"/>
    <s v="Xoserve Only"/>
    <b v="0"/>
    <b v="0"/>
    <b v="0"/>
    <s v="Service Area 23: Internal"/>
    <s v="None (Xoserve internal initiative)"/>
    <s v="Low"/>
    <b v="0"/>
    <b v="0"/>
    <b v="0"/>
    <b v="0"/>
    <b v="0"/>
    <b v="0"/>
    <s v="No Date"/>
    <s v="No Date"/>
    <s v="No Date"/>
    <s v="No Date"/>
  </r>
  <r>
    <s v="4044"/>
    <s v="1. Start-Up (Progressing through change governance)"/>
    <x v="3"/>
    <s v="Extension of ‘Must Read’ process to include Annual Read sites"/>
    <s v="CP"/>
    <s v="LIVE"/>
    <s v="2.2. Awaiting ME/BICC HLE Quote"/>
    <n v="0"/>
    <s v=""/>
    <s v=""/>
    <s v="R &amp; N"/>
    <d v="2017-12-05T00:00:00"/>
    <s v="Andy Clasper"/>
    <s v="Matt Rider"/>
    <n v="50"/>
    <s v=""/>
    <s v="ME"/>
    <s v="XO3610"/>
    <d v="2018-04-30T00:00:00"/>
    <s v="No Date"/>
    <d v="2018-09-01T00:00:00"/>
    <s v="ISU"/>
    <s v="RGMA"/>
    <s v="0-30days"/>
    <b v="0"/>
    <s v=""/>
    <s v=""/>
    <s v=""/>
    <s v=""/>
    <s v=""/>
    <s v="ChMC endorsed Change Proposal"/>
    <s v="Multiple Market Groups"/>
    <b v="1"/>
    <b v="1"/>
    <b v="0"/>
    <s v="No DSC Service Area"/>
    <s v="One"/>
    <s v="Medium"/>
    <b v="0"/>
    <b v="0"/>
    <b v="0"/>
    <b v="0"/>
    <b v="0"/>
    <b v="0"/>
    <d v="2018-01-10T00:00:00"/>
    <s v="No Date"/>
    <s v="No Date"/>
    <s v="No Date"/>
  </r>
  <r>
    <s v="4574"/>
    <s v="2. Change sanction/approved and in project delivery"/>
    <x v="14"/>
    <s v="Provision of a New Project Track UK Link Environment"/>
    <s v="CR (Internal)"/>
    <s v="LIVE"/>
    <s v="11. Change In Delivery"/>
    <n v="0"/>
    <s v=""/>
    <s v=""/>
    <s v="R &amp; N"/>
    <d v="2018-01-08T00:00:00"/>
    <s v="Lee Chambers"/>
    <s v="Lee Chambers"/>
    <n v="0"/>
    <s v=""/>
    <s v="Project Delivery"/>
    <s v=""/>
    <d v="2018-06-29T00:00:00"/>
    <s v="No Date"/>
    <d v="2018-06-15T00:00:00"/>
    <s v="No Application"/>
    <s v="No Process"/>
    <s v="No Delivery Effort"/>
    <b v="0"/>
    <s v=""/>
    <s v=""/>
    <s v=""/>
    <s v=""/>
    <s v=""/>
    <s v="No Change Driver"/>
    <s v="No Change Beneficiary"/>
    <b v="0"/>
    <b v="0"/>
    <b v="0"/>
    <s v="No DSC Service Area"/>
    <s v="No Number of impacted DSC Service Areas"/>
    <s v="No Change Improvement Scale"/>
    <b v="0"/>
    <b v="0"/>
    <b v="0"/>
    <b v="0"/>
    <b v="0"/>
    <b v="0"/>
    <s v="No Date"/>
    <s v="No Date"/>
    <s v="No Date"/>
    <s v="No Date"/>
  </r>
  <r>
    <s v="4573"/>
    <s v="1. Start-Up (Progressing through change governance)"/>
    <x v="3"/>
    <s v="AQ Market Breaker Tolerance validation values Error"/>
    <s v="CR (Internal)"/>
    <s v="LIVE"/>
    <s v="2.2. Awaiting ME/BICC HLE Quote"/>
    <n v="0"/>
    <s v=""/>
    <s v=""/>
    <s v="R &amp; N"/>
    <d v="2018-01-03T00:00:00"/>
    <s v="Sue Prosser"/>
    <s v="Donna Johnson"/>
    <n v="50"/>
    <s v=""/>
    <s v="ME"/>
    <s v="XO3623"/>
    <d v="2018-04-27T00:00:00"/>
    <s v="No Date"/>
    <d v="2018-02-16T00:00:00"/>
    <s v="ISU"/>
    <s v="Reads"/>
    <s v="30-60 days"/>
    <b v="0"/>
    <s v=""/>
    <s v=""/>
    <s v=""/>
    <s v=""/>
    <s v=""/>
    <s v="Xoserve Internal CR (business improvement initiative)"/>
    <s v="Xoserve Only"/>
    <b v="0"/>
    <b v="0"/>
    <b v="0"/>
    <s v="Service Area 23: Internal"/>
    <s v="None (Xoserve internal initiative)"/>
    <s v="High"/>
    <b v="0"/>
    <b v="0"/>
    <b v="0"/>
    <b v="0"/>
    <b v="0"/>
    <b v="0"/>
    <s v="No Date"/>
    <s v="No Date"/>
    <s v="No Date"/>
    <s v="No Date"/>
  </r>
  <r>
    <s v="4576"/>
    <s v="1. Start-Up (Progressing through change governance)"/>
    <x v="8"/>
    <s v=" Class 4 Transfer Reads not visible to shippers in DES"/>
    <s v="CP"/>
    <s v="LIVE"/>
    <s v="2.1. Start-Up Approach In Progress"/>
    <n v="0"/>
    <s v=""/>
    <s v=""/>
    <s v="R &amp; N"/>
    <d v="2018-01-09T00:00:00"/>
    <s v="Alison Cross"/>
    <s v="Matt Rider"/>
    <n v="75"/>
    <s v=""/>
    <s v="Project Delivery"/>
    <s v="XO3630"/>
    <s v="No Date"/>
    <s v="No Date"/>
    <s v="No Date"/>
    <s v="BW"/>
    <s v="Portal"/>
    <s v="30-60 days"/>
    <b v="1"/>
    <s v="External Customer"/>
    <s v="Monthly"/>
    <s v="One"/>
    <s v="Low"/>
    <d v="2018-03-30T00:00:00"/>
    <s v="ChMC endorsed Change Proposal"/>
    <s v="Multiple Market Participants"/>
    <b v="1"/>
    <b v="0"/>
    <b v="0"/>
    <s v="No DSC Service Area"/>
    <s v="No Number of impacted DSC Service Areas"/>
    <s v="Low"/>
    <b v="0"/>
    <b v="0"/>
    <b v="0"/>
    <b v="0"/>
    <b v="0"/>
    <b v="0"/>
    <d v="2018-03-07T00:00:00"/>
    <s v="No Date"/>
    <s v="No Date"/>
    <s v="No Date"/>
  </r>
  <r>
    <s v="4584"/>
    <s v="1. Start-Up (Progressing through change governance)"/>
    <x v="15"/>
    <s v="Central Switching Services"/>
    <s v="CR (Internal)"/>
    <s v="LIVE"/>
    <s v="2.1. Start-Up Approach In Progress"/>
    <n v="0"/>
    <s v=""/>
    <s v=""/>
    <s v="R &amp; N"/>
    <d v="2018-01-17T00:00:00"/>
    <s v="Andy Earnshaw"/>
    <s v="Smitha Pichrikat"/>
    <n v="0"/>
    <s v=""/>
    <s v="Project Delivery"/>
    <s v=""/>
    <d v="2022-02-28T00:00:00"/>
    <s v="No Date"/>
    <d v="2020-12-01T00:00:00"/>
    <s v="No Application"/>
    <s v="No Process"/>
    <s v="100+ days"/>
    <b v="0"/>
    <s v=""/>
    <s v=""/>
    <s v=""/>
    <s v=""/>
    <s v=""/>
    <s v="MOD/Ofgem"/>
    <s v="No Change Beneficiary"/>
    <b v="0"/>
    <b v="0"/>
    <b v="0"/>
    <s v="No DSC Service Area"/>
    <s v="No Number of impacted DSC Service Areas"/>
    <s v="No Change Improvement Scale"/>
    <b v="0"/>
    <b v="0"/>
    <b v="0"/>
    <b v="0"/>
    <b v="0"/>
    <b v="0"/>
    <s v="No Date"/>
    <s v="No Date"/>
    <s v="No Date"/>
    <s v="No Date"/>
  </r>
  <r>
    <s v="4587"/>
    <s v="1. Start-Up (Progressing through change governance)"/>
    <x v="3"/>
    <s v="Test of the Bulk upload facility"/>
    <s v="CR (Internal)"/>
    <s v="LIVE"/>
    <s v="2.2. Awaiting ME/BICC HLE Quote"/>
    <n v="0"/>
    <s v=""/>
    <s v=""/>
    <s v="R &amp; N"/>
    <d v="2018-01-22T00:00:00"/>
    <s v="Dawn Gallacher"/>
    <s v="Donna Johnson"/>
    <n v="50"/>
    <s v=""/>
    <s v="ME"/>
    <s v="XO3648"/>
    <s v="No Date"/>
    <s v="No Date"/>
    <d v="2018-04-30T00:00:00"/>
    <s v="ISU"/>
    <s v="SPA"/>
    <s v="0-30 days"/>
    <b v="0"/>
    <s v=""/>
    <s v=""/>
    <s v=""/>
    <s v=""/>
    <s v=""/>
    <s v="Xoserve Internal CR (business improvement initiative)"/>
    <s v="All UK Gas Market Participants"/>
    <b v="1"/>
    <b v="1"/>
    <b v="1"/>
    <s v="Service Area 23: Internal"/>
    <s v="Two to Five"/>
    <s v="High"/>
    <b v="0"/>
    <b v="1"/>
    <b v="0"/>
    <b v="0"/>
    <b v="1"/>
    <b v="1"/>
    <s v="No Date"/>
    <s v="No Date"/>
    <s v="No Date"/>
    <s v="No Date"/>
  </r>
  <r>
    <s v="4593"/>
    <s v="1. Start-Up (Progressing through change governance)"/>
    <x v="3"/>
    <s v="Removal of Backbiling Exceptions (BB02, BB04, BB05)"/>
    <s v="CR (Internal)"/>
    <s v="LIVE"/>
    <s v="2.2. Awaiting ME/BICC HLE Quote"/>
    <n v="0"/>
    <s v=""/>
    <s v=""/>
    <s v="R &amp; N"/>
    <d v="2018-01-23T00:00:00"/>
    <s v="Jo Duncan"/>
    <s v="Donna Johnson"/>
    <n v="50"/>
    <s v=""/>
    <s v="ME"/>
    <s v="XO3645"/>
    <s v="No Date"/>
    <s v="No Date"/>
    <d v="2018-06-30T00:00:00"/>
    <s v="ISU"/>
    <s v="Invoicing"/>
    <s v="0-30 days"/>
    <b v="1"/>
    <s v="Xoserve"/>
    <s v="Daily"/>
    <s v="One"/>
    <s v="Medium"/>
    <d v="2018-06-30T00:00:00"/>
    <s v="Xoserve Internal CR (business improvement initiative)"/>
    <s v="Xoserve Only"/>
    <b v="0"/>
    <b v="0"/>
    <b v="0"/>
    <s v="Service Area 23: Internal"/>
    <s v="None (Xoserve internal initiative)"/>
    <s v="Low"/>
    <b v="0"/>
    <b v="0"/>
    <b v="0"/>
    <b v="0"/>
    <b v="0"/>
    <b v="0"/>
    <s v="No Date"/>
    <s v="No Date"/>
    <s v="No Date"/>
    <s v="No Date"/>
  </r>
  <r>
    <s v="4595"/>
    <s v="1. Start-Up (Progressing through change governance)"/>
    <x v="3"/>
    <s v="SAP T-Code Access – Modification to ISU &amp; BW Permissions for Data Office Aligned Resources"/>
    <s v="CR (Internal)"/>
    <s v="LIVE"/>
    <s v="2.2. Awaiting ME/BICC HLE Quote"/>
    <n v="0"/>
    <s v=""/>
    <s v=""/>
    <s v="R &amp; N"/>
    <d v="2018-01-23T00:00:00"/>
    <s v="Steve Concannon"/>
    <s v="Donna Johnson"/>
    <n v="50"/>
    <s v=""/>
    <s v="ME"/>
    <s v="XO3646"/>
    <s v="No Date"/>
    <s v="No Date"/>
    <d v="2018-02-28T00:00:00"/>
    <s v="AMT"/>
    <s v="Other"/>
    <s v="30-60 days"/>
    <b v="0"/>
    <s v=""/>
    <s v=""/>
    <s v=""/>
    <s v=""/>
    <s v=""/>
    <s v="Xoserve Internal CR (business improvement initiative)"/>
    <s v="Xoserve Only"/>
    <b v="0"/>
    <b v="0"/>
    <b v="0"/>
    <s v="Service Area 23: Internal"/>
    <s v="None (Xoserve internal initiative)"/>
    <s v="Medium"/>
    <b v="0"/>
    <b v="0"/>
    <b v="0"/>
    <b v="0"/>
    <b v="0"/>
    <b v="0"/>
    <s v="No Date"/>
    <s v="No Date"/>
    <s v="No Date"/>
    <s v="No Date"/>
  </r>
  <r>
    <s v="4597"/>
    <s v="1. Start-Up (Progressing through change governance)"/>
    <x v="0"/>
    <s v="Changes to settlement regime to address _x000a_Unidentified Gas issues (MOD642)"/>
    <s v="CP"/>
    <s v="LIVE"/>
    <s v="0.5 Change Proposal awaiting MOD approval (ROM complete)"/>
    <n v="0"/>
    <s v=""/>
    <s v=""/>
    <s v="R &amp; N"/>
    <d v="2018-01-25T00:00:00"/>
    <s v="Justine Price (Corona Energy)"/>
    <s v="Steve Ganney"/>
    <n v="4"/>
    <s v=""/>
    <s v="Project Delivery"/>
    <s v=""/>
    <d v="2018-02-07T00:00:00"/>
    <d v="2018-02-08T00:00:00"/>
    <d v="2018-02-07T00:00:00"/>
    <s v="No Application"/>
    <s v="No Process"/>
    <s v="No Delivery Effort"/>
    <b v="0"/>
    <s v=""/>
    <s v=""/>
    <s v=""/>
    <s v=""/>
    <s v=""/>
    <s v="No Change Driver"/>
    <s v="No Change Beneficiary"/>
    <b v="0"/>
    <b v="0"/>
    <b v="0"/>
    <s v="No DSC Service Area"/>
    <s v="No Number of impacted DSC Service Areas"/>
    <s v="No Change Improvement Scale"/>
    <b v="0"/>
    <b v="0"/>
    <b v="0"/>
    <b v="0"/>
    <b v="0"/>
    <b v="0"/>
    <s v="No Date"/>
    <s v="No Date"/>
    <s v="No Date"/>
    <s v="No Date"/>
  </r>
  <r>
    <s v="4598"/>
    <s v="1. Start-Up (Progressing through change governance)"/>
    <x v="5"/>
    <s v="Changes to settlement regime to address Unidentified Gas issues issues including retrospective correction(MOD 643)"/>
    <s v="CP"/>
    <s v="LIVE"/>
    <s v="0.5 Change Proposal awaiting MOD approval (ROM complete)"/>
    <n v="0"/>
    <s v=""/>
    <s v=""/>
    <s v="R &amp; N"/>
    <d v="2018-01-25T00:00:00"/>
    <s v="Lorna Lewin (Orsted)_x000a_Lorna Lewin (Orsted)_x000a_Lorna Lewin ( Orsted )"/>
    <s v="Steve Ganney"/>
    <n v="0"/>
    <s v=""/>
    <s v="Project Delivery"/>
    <s v=""/>
    <d v="2018-02-07T00:00:00"/>
    <d v="2018-02-08T00:00:00"/>
    <d v="2018-02-07T00:00:00"/>
    <s v="No Application"/>
    <s v="No Process"/>
    <s v="No Delivery Effort"/>
    <b v="0"/>
    <s v=""/>
    <s v=""/>
    <s v=""/>
    <s v=""/>
    <s v=""/>
    <s v="No Change Driver"/>
    <s v="No Change Beneficiary"/>
    <b v="0"/>
    <b v="0"/>
    <b v="0"/>
    <s v="No DSC Service Area"/>
    <s v="No Number of impacted DSC Service Areas"/>
    <s v="No Change Improvement Scale"/>
    <b v="0"/>
    <b v="0"/>
    <b v="0"/>
    <b v="0"/>
    <b v="0"/>
    <b v="0"/>
    <s v="No Date"/>
    <s v="No Date"/>
    <s v="No Date"/>
    <s v="No Date"/>
  </r>
  <r>
    <s v="4599"/>
    <s v="1. Start-Up (Progressing through change governance)"/>
    <x v="5"/>
    <s v="Changes to settlement regime to address _x000a_Unidentified Gas issues (642A)"/>
    <s v="CP"/>
    <s v="LIVE"/>
    <s v="0.5 Change Proposal awaiting MOD approval (ROM complete)"/>
    <n v="0"/>
    <s v=""/>
    <s v=""/>
    <s v="R &amp; N"/>
    <d v="2018-01-25T00:00:00"/>
    <s v="Kirsty Dudley (Eon)"/>
    <s v="Steve Ganney"/>
    <n v="0"/>
    <s v=""/>
    <s v="Project Delivery"/>
    <s v=""/>
    <d v="2018-02-07T00:00:00"/>
    <d v="2018-02-08T00:00:00"/>
    <d v="2018-02-07T00:00:00"/>
    <s v="No Application"/>
    <s v="No Process"/>
    <s v="No Delivery Effort"/>
    <b v="0"/>
    <s v=""/>
    <s v=""/>
    <s v=""/>
    <s v=""/>
    <s v=""/>
    <s v="No Change Driver"/>
    <s v="No Change Beneficiary"/>
    <b v="0"/>
    <b v="0"/>
    <b v="0"/>
    <s v="No DSC Service Area"/>
    <s v="No Number of impacted DSC Service Areas"/>
    <s v="No Change Improvement Scale"/>
    <b v="0"/>
    <b v="0"/>
    <b v="0"/>
    <b v="0"/>
    <b v="0"/>
    <b v="0"/>
    <s v="No Date"/>
    <s v="No Date"/>
    <s v="No Date"/>
    <s v="No Date"/>
  </r>
  <r>
    <s v="3283"/>
    <s v="2. Change sanction/approved and in project delivery"/>
    <x v="6"/>
    <s v="Recording of DN Siteworks’ / New Network Connection Reference in Central systems_x000a_(ON HOLD PENDING NEW CO)"/>
    <s v="CP"/>
    <s v="LIVE"/>
    <s v="11. Change In Delivery"/>
    <n v="0"/>
    <s v="Low"/>
    <s v="Low"/>
    <s v="R &amp; N"/>
    <d v="2013-12-16T00:00:00"/>
    <s v="Joel Martin"/>
    <s v="Christina Francis"/>
    <n v="2"/>
    <s v="n/a"/>
    <s v="Project Delivery"/>
    <s v=""/>
    <d v="2018-06-29T00:00:00"/>
    <s v="No Date"/>
    <d v="2018-06-29T00:00:00"/>
    <s v="ISU"/>
    <s v="SPA"/>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3386"/>
    <s v="2. Change sanction/approved and in project delivery"/>
    <x v="6"/>
    <s v="Create new “role” for CMS to cover all activities undertaken within a Distribution Network_x000a_(ON HOLD PENDING NEW CO)"/>
    <s v="CP"/>
    <s v="LIVE"/>
    <s v="11. Change In Delivery"/>
    <n v="0"/>
    <s v="Low"/>
    <s v="Low"/>
    <s v="R &amp; N"/>
    <d v="2014-05-08T00:00:00"/>
    <s v="Jo Ferguson"/>
    <s v="Christina Francis"/>
    <n v="2"/>
    <s v="n/a"/>
    <s v="Project Delivery"/>
    <s v=""/>
    <d v="2018-06-29T00:00:00"/>
    <s v="No Date"/>
    <d v="2018-06-29T00:00:00"/>
    <s v="CMS"/>
    <s v="Other"/>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248"/>
    <s v="2. Change sanction/approved and in project delivery"/>
    <x v="6"/>
    <s v="Quarterly smart metering reporting for HS&amp;E and GDNs_x000a_(post Nexus R2)"/>
    <s v="CP"/>
    <s v="LIVE"/>
    <s v="11. Change In Delivery"/>
    <n v="0"/>
    <s v="High"/>
    <s v="High"/>
    <s v="R &amp; N"/>
    <d v="2017-03-22T00:00:00"/>
    <s v="Joanna Ferguson"/>
    <s v="Christina Francis"/>
    <n v="2"/>
    <s v=" n/a"/>
    <s v="Project Delivery"/>
    <s v=""/>
    <d v="2018-06-29T00:00:00"/>
    <s v="No Date"/>
    <d v="2018-06-29T00:00:00"/>
    <s v="BW"/>
    <s v="Other"/>
    <s v="31-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510"/>
    <s v="3. Change delivered, awaiting closure approval/sign-off"/>
    <x v="16"/>
    <s v="Negative Consumption Period_x000a_For Rolling AQ20171023"/>
    <s v="CP"/>
    <s v="LIVE"/>
    <s v="12. CCR/Closedown document in progress"/>
    <n v="0"/>
    <s v=""/>
    <s v=""/>
    <s v="R &amp; N"/>
    <d v="2017-10-25T00:00:00"/>
    <s v="Linda Whitcroft"/>
    <s v="Debi |Jones"/>
    <n v="1.2"/>
    <s v=""/>
    <s v="Project Delivery"/>
    <s v=""/>
    <d v="2017-12-08T00:00:00"/>
    <d v="2017-12-08T00:00:00"/>
    <d v="2017-12-01T00:00:00"/>
    <s v="Other"/>
    <s v="Other"/>
    <s v="0-30days"/>
    <b v="0"/>
    <s v=""/>
    <s v=""/>
    <s v=""/>
    <s v=""/>
    <s v=""/>
    <s v="No Change Driver"/>
    <s v="No Change Beneficiary"/>
    <b v="0"/>
    <b v="0"/>
    <b v="0"/>
    <s v="No DSC Service Area"/>
    <s v="No Number of impacted DSC Service Areas"/>
    <s v="No Change Improvement Scale"/>
    <b v="0"/>
    <b v="0"/>
    <b v="0"/>
    <b v="0"/>
    <b v="0"/>
    <b v="0"/>
    <d v="2017-11-08T00:00:00"/>
    <s v="No Date"/>
    <d v="2017-11-08T00:00:00"/>
    <s v="No Date"/>
  </r>
  <r>
    <s v="4572"/>
    <s v="1. Start-Up (Progressing through change governance)"/>
    <x v="4"/>
    <s v="Retail &amp; Network Release 3"/>
    <s v="CP"/>
    <s v="LIVE"/>
    <s v="7. BER/Business Case In Progress"/>
    <n v="0"/>
    <s v=""/>
    <s v=""/>
    <s v="R &amp; N"/>
    <d v="2018-01-03T00:00:00"/>
    <s v="Padmini Duvvuri"/>
    <s v="Padmini Duvvuri"/>
    <n v="3"/>
    <s v=""/>
    <s v="Project Delivery"/>
    <s v=""/>
    <d v="2018-11-09T00:00:00"/>
    <s v="No Date"/>
    <d v="2018-10-31T00:00:00"/>
    <s v="ISU"/>
    <s v="No Process"/>
    <s v="100+ days"/>
    <b v="0"/>
    <s v=""/>
    <s v=""/>
    <s v=""/>
    <s v=""/>
    <s v=""/>
    <s v="No Change Driver"/>
    <s v="No Change Beneficiary"/>
    <b v="0"/>
    <b v="0"/>
    <b v="0"/>
    <s v="No DSC Service Area"/>
    <s v="No Number of impacted DSC Service Areas"/>
    <s v="No Change Improvement Scale"/>
    <b v="0"/>
    <b v="0"/>
    <b v="0"/>
    <b v="0"/>
    <b v="0"/>
    <b v="0"/>
    <s v="No Date"/>
    <d v="2018-02-07T00:00:00"/>
    <s v="No Date"/>
    <s v="No Date"/>
  </r>
  <r>
    <s v="4361"/>
    <s v="2. Change sanction/approved and in project delivery"/>
    <x v="6"/>
    <s v="Release 2 Delivery"/>
    <s v="CP"/>
    <s v="LIVE"/>
    <s v="11. Change In Delivery"/>
    <n v="0"/>
    <s v=""/>
    <s v=""/>
    <s v="R &amp; N"/>
    <d v="2017-10-11T00:00:00"/>
    <s v="Christina Francis"/>
    <s v="Christina Francis"/>
    <n v="2"/>
    <s v=""/>
    <s v="Project Delivery"/>
    <s v=""/>
    <d v="2018-06-29T00:00:00"/>
    <s v="No Date"/>
    <d v="2018-05-01T00:00:00"/>
    <s v="ISU"/>
    <s v="Other"/>
    <s v="100+days"/>
    <b v="0"/>
    <s v=""/>
    <s v=""/>
    <s v=""/>
    <s v=""/>
    <s v=""/>
    <s v="No Change Driver"/>
    <s v="No Change Beneficiary"/>
    <b v="0"/>
    <b v="0"/>
    <b v="0"/>
    <s v="No DSC Service Area"/>
    <s v="No Number of impacted DSC Service Areas"/>
    <s v="No Change Improvement Scale"/>
    <b v="0"/>
    <b v="0"/>
    <b v="0"/>
    <b v="0"/>
    <b v="0"/>
    <b v="0"/>
    <d v="2017-10-11T00:00:00"/>
    <d v="2017-10-11T00:00:00"/>
    <d v="2018-01-10T00:00:00"/>
    <s v="No Date"/>
  </r>
  <r>
    <s v="4378"/>
    <s v="2. Change sanction/approved and in project delivery"/>
    <x v="17"/>
    <s v="Solution Manager Upgrade"/>
    <s v="CR (Internal)"/>
    <s v="LIVE"/>
    <s v="11. Change In Delivery"/>
    <n v="0"/>
    <s v=""/>
    <s v=""/>
    <s v="R &amp; N"/>
    <d v="2017-10-02T00:00:00"/>
    <s v="Smitha Pichrikat"/>
    <s v="Smitha Pichrikat"/>
    <n v="0"/>
    <s v=""/>
    <s v="Project Delivery"/>
    <s v=""/>
    <d v="2018-04-12T00:00:00"/>
    <s v="No Date"/>
    <d v="2018-04-03T00:00:00"/>
    <s v="ISU"/>
    <s v="Other"/>
    <s v="31-100days"/>
    <b v="0"/>
    <s v=""/>
    <s v=""/>
    <s v=""/>
    <s v=""/>
    <s v=""/>
    <s v="Xoserve Internal CR (business improvement initiative)"/>
    <s v="Xoserve Only"/>
    <b v="0"/>
    <b v="0"/>
    <b v="0"/>
    <s v="Service Area 23: Internal"/>
    <s v="None (Xoserve internal initiative)"/>
    <s v="No Change Improvement Scale"/>
    <b v="0"/>
    <b v="0"/>
    <b v="0"/>
    <b v="0"/>
    <b v="0"/>
    <b v="0"/>
    <s v="No Date"/>
    <s v="No Date"/>
    <s v="No Date"/>
    <s v="No Date"/>
  </r>
  <r>
    <s v="4575"/>
    <s v="2. Change sanction/approved and in project delivery"/>
    <x v="18"/>
    <s v="Introduction of a R&amp;N Minor Release Delivery Mechanism"/>
    <s v="CR (Internal)"/>
    <s v="LIVE"/>
    <s v="11. Change In Delivery"/>
    <n v="0"/>
    <s v=""/>
    <s v=""/>
    <s v="R &amp; N"/>
    <d v="2018-01-09T00:00:00"/>
    <s v="Lee Chambers"/>
    <s v="Lee Chambers"/>
    <n v="0"/>
    <s v=""/>
    <s v="Project Delivery"/>
    <s v=""/>
    <d v="2018-05-15T00:00:00"/>
    <s v="No Date"/>
    <d v="2018-05-15T00:00:00"/>
    <s v="No Application"/>
    <s v="No Process"/>
    <s v="No Delivery Effort"/>
    <b v="0"/>
    <s v=""/>
    <s v=""/>
    <s v=""/>
    <s v=""/>
    <s v=""/>
    <s v="No Change Driver"/>
    <s v="No Change Beneficiary"/>
    <b v="0"/>
    <b v="0"/>
    <b v="0"/>
    <s v="No DSC Service Area"/>
    <s v="No Number of impacted DSC Service Areas"/>
    <s v="No Change Improvement Scale"/>
    <b v="0"/>
    <b v="0"/>
    <b v="0"/>
    <b v="0"/>
    <b v="0"/>
    <b v="0"/>
    <s v="No Date"/>
    <s v="No Date"/>
    <s v="No Date"/>
    <s v="No Date"/>
  </r>
  <r>
    <m/>
    <m/>
    <x v="19"/>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24" firstHeaderRow="1" firstDataRow="1" firstDataCol="1"/>
  <pivotFields count="48">
    <pivotField dataField="1" showAll="0"/>
    <pivotField showAll="0"/>
    <pivotField axis="axisRow" showAll="0" sortType="descending">
      <items count="35">
        <item x="19"/>
        <item m="1" x="20"/>
        <item x="17"/>
        <item m="1" x="31"/>
        <item m="1" x="23"/>
        <item x="10"/>
        <item x="0"/>
        <item m="1" x="28"/>
        <item x="4"/>
        <item m="1" x="29"/>
        <item m="1" x="27"/>
        <item m="1" x="24"/>
        <item x="6"/>
        <item x="16"/>
        <item x="13"/>
        <item m="1" x="25"/>
        <item x="9"/>
        <item x="14"/>
        <item m="1" x="33"/>
        <item x="18"/>
        <item x="12"/>
        <item x="11"/>
        <item m="1" x="22"/>
        <item x="5"/>
        <item x="3"/>
        <item x="7"/>
        <item m="1" x="32"/>
        <item m="1" x="21"/>
        <item m="1" x="26"/>
        <item x="2"/>
        <item x="15"/>
        <item x="1"/>
        <item x="8"/>
        <item m="1" x="3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1">
    <i>
      <x/>
    </i>
    <i>
      <x v="2"/>
    </i>
    <i>
      <x v="5"/>
    </i>
    <i>
      <x v="6"/>
    </i>
    <i>
      <x v="8"/>
    </i>
    <i>
      <x v="12"/>
    </i>
    <i>
      <x v="13"/>
    </i>
    <i>
      <x v="14"/>
    </i>
    <i>
      <x v="16"/>
    </i>
    <i>
      <x v="17"/>
    </i>
    <i>
      <x v="19"/>
    </i>
    <i>
      <x v="20"/>
    </i>
    <i>
      <x v="21"/>
    </i>
    <i>
      <x v="23"/>
    </i>
    <i>
      <x v="24"/>
    </i>
    <i>
      <x v="25"/>
    </i>
    <i>
      <x v="29"/>
    </i>
    <i>
      <x v="30"/>
    </i>
    <i>
      <x v="31"/>
    </i>
    <i>
      <x v="32"/>
    </i>
    <i t="grand">
      <x/>
    </i>
  </rowItems>
  <colItems count="1">
    <i/>
  </colItems>
  <dataFields count="1">
    <dataField name="Count of XRN Ref" fld="0" subtotal="count" baseField="0" baseItem="0"/>
  </dataFields>
  <formats count="2">
    <format dxfId="1">
      <pivotArea outline="0" collapsedLevelsAreSubtotals="1"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6:A37"/>
  <sheetViews>
    <sheetView showGridLines="0" tabSelected="1" zoomScale="55" zoomScaleNormal="55" workbookViewId="0"/>
  </sheetViews>
  <sheetFormatPr baseColWidth="10" defaultColWidth="8.83203125" defaultRowHeight="15"/>
  <sheetData>
    <row r="36" spans="1:1">
      <c r="A36" t="s">
        <v>167</v>
      </c>
    </row>
    <row r="37" spans="1:1">
      <c r="A37" t="s">
        <v>168</v>
      </c>
    </row>
  </sheetData>
  <pageMargins left="0.70866141732283472" right="0.70866141732283472" top="0.74803149606299213" bottom="0.74803149606299213" header="0.31496062992125984" footer="0.31496062992125984"/>
  <pageSetup paperSize="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5:W55"/>
  <sheetViews>
    <sheetView showGridLines="0" zoomScale="70" zoomScaleNormal="70" workbookViewId="0">
      <selection activeCell="S3" sqref="S3"/>
    </sheetView>
  </sheetViews>
  <sheetFormatPr baseColWidth="10" defaultColWidth="8.83203125" defaultRowHeight="15"/>
  <cols>
    <col min="17" max="17" width="2.83203125" customWidth="1"/>
    <col min="18" max="18" width="1.6640625" customWidth="1"/>
    <col min="19" max="19" width="46.1640625" customWidth="1"/>
    <col min="20" max="20" width="13.6640625" bestFit="1" customWidth="1"/>
    <col min="21" max="21" width="37" customWidth="1"/>
  </cols>
  <sheetData>
    <row r="5" spans="19:23" ht="16" thickBot="1"/>
    <row r="6" spans="19:23" ht="16" thickBot="1">
      <c r="S6" s="12" t="s">
        <v>57</v>
      </c>
      <c r="T6" s="13" t="s">
        <v>58</v>
      </c>
      <c r="V6" s="10"/>
      <c r="W6" s="11"/>
    </row>
    <row r="7" spans="19:23">
      <c r="S7" s="16" t="s">
        <v>68</v>
      </c>
      <c r="T7" s="22">
        <v>1</v>
      </c>
      <c r="U7" s="10"/>
      <c r="V7" s="10"/>
      <c r="W7" s="11"/>
    </row>
    <row r="8" spans="19:23" s="1" customFormat="1">
      <c r="S8" s="17" t="s">
        <v>159</v>
      </c>
      <c r="T8" s="32">
        <v>3</v>
      </c>
      <c r="U8" s="10"/>
      <c r="V8" s="10"/>
      <c r="W8" s="11"/>
    </row>
    <row r="9" spans="19:23">
      <c r="S9" s="17" t="s">
        <v>69</v>
      </c>
      <c r="T9" s="18">
        <v>7</v>
      </c>
      <c r="U9" s="10"/>
      <c r="V9" s="10"/>
      <c r="W9" s="11"/>
    </row>
    <row r="10" spans="19:23">
      <c r="S10" s="17" t="s">
        <v>70</v>
      </c>
      <c r="T10" s="18">
        <v>17</v>
      </c>
      <c r="U10" s="10"/>
      <c r="V10" s="10"/>
      <c r="W10" s="11"/>
    </row>
    <row r="11" spans="19:23">
      <c r="S11" s="17" t="s">
        <v>71</v>
      </c>
      <c r="T11" s="18">
        <v>17</v>
      </c>
      <c r="U11" s="10"/>
      <c r="V11" s="10"/>
      <c r="W11" s="11"/>
    </row>
    <row r="12" spans="19:23">
      <c r="S12" s="17" t="s">
        <v>148</v>
      </c>
      <c r="T12" s="18">
        <v>1</v>
      </c>
      <c r="U12" s="10"/>
      <c r="V12" s="10"/>
      <c r="W12" s="11"/>
    </row>
    <row r="13" spans="19:23">
      <c r="S13" s="17" t="s">
        <v>72</v>
      </c>
      <c r="T13" s="18">
        <v>1</v>
      </c>
      <c r="U13" s="10"/>
      <c r="V13" s="10"/>
      <c r="W13" s="11"/>
    </row>
    <row r="14" spans="19:23">
      <c r="S14" s="17" t="s">
        <v>48</v>
      </c>
      <c r="T14" s="18">
        <v>1</v>
      </c>
      <c r="U14" s="10"/>
      <c r="V14" s="10"/>
      <c r="W14" s="11"/>
    </row>
    <row r="15" spans="19:23">
      <c r="S15" s="17" t="s">
        <v>73</v>
      </c>
      <c r="T15" s="18">
        <v>1</v>
      </c>
      <c r="U15" s="10"/>
      <c r="V15" s="10"/>
      <c r="W15" s="11"/>
    </row>
    <row r="16" spans="19:23">
      <c r="S16" s="17" t="s">
        <v>74</v>
      </c>
      <c r="T16" s="18">
        <v>1</v>
      </c>
      <c r="U16" s="10"/>
      <c r="V16" s="10"/>
      <c r="W16" s="11"/>
    </row>
    <row r="17" spans="19:23">
      <c r="S17" s="17" t="s">
        <v>49</v>
      </c>
      <c r="T17" s="18">
        <v>3</v>
      </c>
      <c r="U17" s="10"/>
      <c r="V17" s="10"/>
      <c r="W17" s="11"/>
    </row>
    <row r="18" spans="19:23">
      <c r="S18" s="17" t="s">
        <v>52</v>
      </c>
      <c r="T18" s="18">
        <v>5</v>
      </c>
      <c r="U18" s="10"/>
      <c r="V18" s="10"/>
      <c r="W18" s="11"/>
    </row>
    <row r="19" spans="19:23">
      <c r="S19" s="17" t="s">
        <v>51</v>
      </c>
      <c r="T19" s="18">
        <v>14</v>
      </c>
      <c r="U19" s="10"/>
      <c r="V19" s="10"/>
      <c r="W19" s="11"/>
    </row>
    <row r="20" spans="19:23">
      <c r="S20" s="17" t="s">
        <v>75</v>
      </c>
      <c r="T20" s="18">
        <v>1</v>
      </c>
      <c r="U20" s="10"/>
      <c r="V20" s="10"/>
      <c r="W20" s="11"/>
    </row>
    <row r="21" spans="19:23">
      <c r="S21" s="17" t="s">
        <v>154</v>
      </c>
      <c r="T21" s="18">
        <v>1</v>
      </c>
      <c r="U21" s="10"/>
      <c r="V21" s="10"/>
      <c r="W21" s="11"/>
    </row>
    <row r="22" spans="19:23">
      <c r="S22" s="17" t="s">
        <v>56</v>
      </c>
      <c r="T22" s="18">
        <v>2</v>
      </c>
      <c r="U22" s="10"/>
      <c r="V22" s="11"/>
    </row>
    <row r="23" spans="19:23" ht="16" thickBot="1">
      <c r="S23" s="17" t="s">
        <v>164</v>
      </c>
      <c r="T23" s="20">
        <v>7</v>
      </c>
      <c r="U23" s="10"/>
      <c r="V23" s="11"/>
    </row>
    <row r="24" spans="19:23" s="1" customFormat="1" ht="16" thickBot="1">
      <c r="S24" s="19" t="s">
        <v>161</v>
      </c>
      <c r="T24" s="33">
        <v>1</v>
      </c>
      <c r="U24" s="10"/>
      <c r="V24" s="11"/>
    </row>
    <row r="25" spans="19:23" ht="15" customHeight="1" thickBot="1">
      <c r="S25" s="14" t="s">
        <v>54</v>
      </c>
      <c r="T25" s="15">
        <f>SUM(T7:T24)</f>
        <v>84</v>
      </c>
    </row>
    <row r="26" spans="19:23" ht="15" customHeight="1"/>
    <row r="27" spans="19:23" ht="15" customHeight="1">
      <c r="S27" s="34" t="s">
        <v>59</v>
      </c>
      <c r="T27" s="34"/>
    </row>
    <row r="28" spans="19:23" ht="15" customHeight="1">
      <c r="S28" s="34"/>
      <c r="T28" s="34"/>
    </row>
    <row r="29" spans="19:23" ht="15" customHeight="1">
      <c r="S29" s="34"/>
      <c r="T29" s="34"/>
    </row>
    <row r="30" spans="19:23" ht="15" customHeight="1">
      <c r="S30" s="1"/>
      <c r="T30" s="1"/>
    </row>
    <row r="37" spans="2:21">
      <c r="B37" t="s">
        <v>162</v>
      </c>
      <c r="C37" t="s">
        <v>165</v>
      </c>
    </row>
    <row r="38" spans="2:21">
      <c r="B38" t="s">
        <v>163</v>
      </c>
      <c r="C38" s="1" t="s">
        <v>166</v>
      </c>
      <c r="T38" s="10"/>
      <c r="U38" s="11"/>
    </row>
    <row r="39" spans="2:21">
      <c r="T39" s="10"/>
      <c r="U39" s="11"/>
    </row>
    <row r="40" spans="2:21">
      <c r="T40" s="10"/>
      <c r="U40" s="11"/>
    </row>
    <row r="41" spans="2:21">
      <c r="T41" s="10"/>
      <c r="U41" s="11"/>
    </row>
    <row r="42" spans="2:21">
      <c r="T42" s="10"/>
      <c r="U42" s="11"/>
    </row>
    <row r="43" spans="2:21">
      <c r="T43" s="10"/>
      <c r="U43" s="11"/>
    </row>
    <row r="44" spans="2:21">
      <c r="T44" s="10"/>
      <c r="U44" s="11"/>
    </row>
    <row r="45" spans="2:21">
      <c r="T45" s="10"/>
      <c r="U45" s="11"/>
    </row>
    <row r="46" spans="2:21">
      <c r="T46" s="10"/>
      <c r="U46" s="11"/>
    </row>
    <row r="47" spans="2:21">
      <c r="T47" s="10"/>
      <c r="U47" s="11"/>
    </row>
    <row r="48" spans="2:21">
      <c r="T48" s="10"/>
      <c r="U48" s="11"/>
    </row>
    <row r="49" spans="20:21">
      <c r="T49" s="10"/>
      <c r="U49" s="11"/>
    </row>
    <row r="50" spans="20:21">
      <c r="T50" s="10"/>
      <c r="U50" s="11"/>
    </row>
    <row r="51" spans="20:21">
      <c r="T51" s="10"/>
      <c r="U51" s="11"/>
    </row>
    <row r="52" spans="20:21">
      <c r="T52" s="10"/>
      <c r="U52" s="11"/>
    </row>
    <row r="53" spans="20:21">
      <c r="T53" s="10"/>
      <c r="U53" s="11"/>
    </row>
    <row r="54" spans="20:21">
      <c r="T54" s="10"/>
      <c r="U54" s="11"/>
    </row>
    <row r="55" spans="20:21">
      <c r="T55" s="10"/>
      <c r="U55" s="11"/>
    </row>
  </sheetData>
  <mergeCells count="1">
    <mergeCell ref="S27:T29"/>
  </mergeCells>
  <pageMargins left="0.70866141732283472" right="0.70866141732283472" top="0.74803149606299213" bottom="0.74803149606299213" header="0.31496062992125984" footer="0.31496062992125984"/>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1"/>
  <sheetViews>
    <sheetView zoomScale="61" zoomScaleNormal="61" workbookViewId="0">
      <pane ySplit="1" topLeftCell="A2" activePane="bottomLeft" state="frozen"/>
      <selection pane="bottomLeft" activeCell="D39" sqref="D39"/>
    </sheetView>
  </sheetViews>
  <sheetFormatPr baseColWidth="10" defaultColWidth="19.5" defaultRowHeight="15"/>
  <cols>
    <col min="1" max="1" width="19.83203125" style="23" bestFit="1" customWidth="1"/>
    <col min="2" max="2" width="75.1640625" style="23" bestFit="1" customWidth="1"/>
    <col min="3" max="3" width="39.33203125" style="23" bestFit="1" customWidth="1"/>
    <col min="4" max="4" width="131.5" style="23" customWidth="1"/>
    <col min="5" max="5" width="25" style="23" customWidth="1"/>
    <col min="6" max="6" width="27.6640625" style="23" customWidth="1"/>
    <col min="7" max="7" width="64.1640625" style="23" customWidth="1"/>
    <col min="8" max="8" width="45.1640625" style="29" customWidth="1"/>
    <col min="9" max="10" width="49.1640625" style="23" customWidth="1"/>
    <col min="11" max="11" width="39.5" style="23" customWidth="1"/>
    <col min="12" max="12" width="29.5" style="21" customWidth="1"/>
    <col min="13" max="13" width="34.5" style="23" customWidth="1"/>
    <col min="14" max="14" width="29.5" style="23" customWidth="1"/>
    <col min="15" max="15" width="35.6640625" style="24" customWidth="1"/>
    <col min="16" max="16" width="35" style="23" customWidth="1"/>
    <col min="17" max="17" width="26.5" style="23" bestFit="1" customWidth="1"/>
    <col min="18" max="18" width="39.5" style="23" bestFit="1" customWidth="1"/>
    <col min="19" max="19" width="46.6640625" style="21" bestFit="1" customWidth="1"/>
    <col min="20" max="20" width="36.1640625" style="21" bestFit="1" customWidth="1"/>
    <col min="21" max="21" width="35.33203125" style="21" bestFit="1" customWidth="1"/>
    <col min="22" max="22" width="33.5" style="23" bestFit="1" customWidth="1"/>
    <col min="23" max="23" width="31.6640625" style="23" bestFit="1" customWidth="1"/>
    <col min="24" max="24" width="40.5" style="23" bestFit="1" customWidth="1"/>
    <col min="25" max="25" width="37.5" style="23" bestFit="1" customWidth="1"/>
    <col min="26" max="26" width="30.1640625" style="23" bestFit="1" customWidth="1"/>
    <col min="27" max="27" width="37.5" style="23" bestFit="1" customWidth="1"/>
    <col min="28" max="28" width="46" style="23" bestFit="1" customWidth="1"/>
    <col min="29" max="29" width="24.33203125" style="23" bestFit="1" customWidth="1"/>
    <col min="30" max="30" width="35.33203125" style="23" bestFit="1" customWidth="1"/>
    <col min="31" max="31" width="55.5" style="23" bestFit="1" customWidth="1"/>
    <col min="32" max="32" width="33" style="23" bestFit="1" customWidth="1"/>
    <col min="33" max="33" width="27.33203125" style="23" bestFit="1" customWidth="1"/>
    <col min="34" max="34" width="28.5" style="23" bestFit="1" customWidth="1"/>
    <col min="35" max="35" width="22.5" style="23" bestFit="1" customWidth="1"/>
    <col min="36" max="36" width="129.83203125" style="23" bestFit="1" customWidth="1"/>
    <col min="37" max="37" width="45.5" style="23" bestFit="1" customWidth="1"/>
    <col min="38" max="38" width="36.6640625" style="23" bestFit="1" customWidth="1"/>
    <col min="39" max="39" width="33" style="23" bestFit="1" customWidth="1"/>
    <col min="40" max="40" width="39.33203125" style="23" bestFit="1" customWidth="1"/>
    <col min="41" max="41" width="32" style="23" bestFit="1" customWidth="1"/>
    <col min="42" max="42" width="39.33203125" style="23" bestFit="1" customWidth="1"/>
    <col min="43" max="43" width="37.83203125" style="23" bestFit="1" customWidth="1"/>
    <col min="44" max="44" width="36.83203125" style="23" bestFit="1" customWidth="1"/>
    <col min="45" max="45" width="39.6640625" style="21" bestFit="1" customWidth="1"/>
    <col min="46" max="47" width="35.33203125" style="21" bestFit="1" customWidth="1"/>
    <col min="48" max="48" width="35.5" style="21" bestFit="1" customWidth="1"/>
    <col min="49" max="16384" width="19.5" style="23"/>
  </cols>
  <sheetData>
    <row r="1" spans="1:48" ht="30">
      <c r="A1" s="8" t="s">
        <v>0</v>
      </c>
      <c r="B1" s="4" t="s">
        <v>1</v>
      </c>
      <c r="C1" s="7" t="s">
        <v>47</v>
      </c>
      <c r="D1" s="2" t="s">
        <v>2</v>
      </c>
      <c r="E1" s="2" t="s">
        <v>3</v>
      </c>
      <c r="F1" s="2" t="s">
        <v>4</v>
      </c>
      <c r="G1" s="2" t="s">
        <v>5</v>
      </c>
      <c r="H1" s="28" t="s">
        <v>6</v>
      </c>
      <c r="I1" s="6" t="s">
        <v>7</v>
      </c>
      <c r="J1" s="6" t="s">
        <v>8</v>
      </c>
      <c r="K1" s="3" t="s">
        <v>9</v>
      </c>
      <c r="L1" s="3" t="s">
        <v>10</v>
      </c>
      <c r="M1" s="2" t="s">
        <v>11</v>
      </c>
      <c r="N1" s="2" t="s">
        <v>12</v>
      </c>
      <c r="O1" s="30" t="s">
        <v>13</v>
      </c>
      <c r="P1" s="2" t="s">
        <v>14</v>
      </c>
      <c r="Q1" s="2" t="s">
        <v>15</v>
      </c>
      <c r="R1" s="2" t="s">
        <v>16</v>
      </c>
      <c r="S1" s="3" t="s">
        <v>17</v>
      </c>
      <c r="T1" s="3" t="s">
        <v>18</v>
      </c>
      <c r="U1" s="3"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5" t="s">
        <v>37</v>
      </c>
      <c r="AN1" s="5" t="s">
        <v>38</v>
      </c>
      <c r="AO1" s="5" t="s">
        <v>39</v>
      </c>
      <c r="AP1" s="2" t="s">
        <v>40</v>
      </c>
      <c r="AQ1" s="2" t="s">
        <v>41</v>
      </c>
      <c r="AR1" s="2" t="s">
        <v>42</v>
      </c>
      <c r="AS1" s="3" t="s">
        <v>43</v>
      </c>
      <c r="AT1" s="3" t="s">
        <v>44</v>
      </c>
      <c r="AU1" s="3" t="s">
        <v>45</v>
      </c>
      <c r="AV1" s="3" t="s">
        <v>46</v>
      </c>
    </row>
    <row r="2" spans="1:48">
      <c r="A2" s="23" t="s">
        <v>155</v>
      </c>
      <c r="B2" s="24" t="str">
        <f>VLOOKUP(G2,[1]StatusMappings!A:B,2,FALSE)</f>
        <v>1. Start-Up (Progressing through change governance)</v>
      </c>
      <c r="C2" s="23" t="s">
        <v>65</v>
      </c>
      <c r="D2" s="24" t="str">
        <f>VLOOKUP(A2,[1]RawData!A:DJ,2,FALSE)</f>
        <v>Address Maintenance Solution</v>
      </c>
      <c r="E2" s="24" t="str">
        <f>VLOOKUP(A2,[1]RawData!A:DJ,20,FALSE)</f>
        <v>CR (Internal)</v>
      </c>
      <c r="F2" s="23" t="str">
        <f>VLOOKUP(A2,[1]RawData!A:DJ,21,FALSE)</f>
        <v>LIVE</v>
      </c>
      <c r="G2" s="23" t="str">
        <f>VLOOKUP(A2,[1]RawData!A:DJ,3,FALSE)</f>
        <v>2.1. Start-Up Approach In Progress</v>
      </c>
      <c r="H2" s="25">
        <f t="shared" ref="H2:H33" si="0">BK2</f>
        <v>0</v>
      </c>
      <c r="I2" s="25" t="str">
        <f>IF(ISNA(VLOOKUP(A2,[1]PrioritisationVariables!L:P,3,FALSE)),"",(VLOOKUP(A2,[1]PrioritisationVariables!L:P,3,FALSE)))</f>
        <v/>
      </c>
      <c r="J2" s="25" t="str">
        <f>IF(ISNA(VLOOKUP(A2,[1]PrioritisationVariables!L:P,5,FALSE)),"",(VLOOKUP(A2,[1]PrioritisationVariables!L:P,5,FALSE)))</f>
        <v/>
      </c>
      <c r="K2" s="26" t="str">
        <f>IF(F2="LIVE",IF(VLOOKUP(A2,[1]RawData!A:DJ,79,FALSE)="","No Platform",VLOOKUP(A2,[1]RawData!A:DJ,79,FALSE)),"")</f>
        <v>R &amp; N</v>
      </c>
      <c r="L2" s="26">
        <f>IF(VLOOKUP(A2,[1]RawData!A:DJ,9,FALSE)="","No Date",VLOOKUP(A2,[1]RawData!A:DJ,9,FALSE))</f>
        <v>43193</v>
      </c>
      <c r="M2" s="27" t="str">
        <f>VLOOKUP(A2,[1]RawData!A:DJ,16,FALSE)</f>
        <v>Nandini Kundu</v>
      </c>
      <c r="N2" s="26" t="str">
        <f>IF(F2="LIVE",IF(VLOOKUP(A2,[1]RawData!A:DJ,19,FALSE)="","No Project Manager",VLOOKUP(A2,[1]RawData!A:DJ,19,FALSE)),"")</f>
        <v>Linda Whitcroft</v>
      </c>
      <c r="O2" s="31">
        <v>75</v>
      </c>
      <c r="P2" s="27">
        <f>VLOOKUP(A2,[1]RawData!A:DJ,78,FALSE)</f>
        <v>0</v>
      </c>
      <c r="Q2" s="26" t="str">
        <f>IF(F2="LIVE",IF(VLOOKUP(A2,[1]RawData!A:DJ,81,FALSE)="","No Delivery Team",VLOOKUP(A2,[1]RawData!A:DJ,81,FALSE)),"")</f>
        <v>No Delivery Team</v>
      </c>
      <c r="R2" s="27">
        <f>VLOOKUP(A2,[1]RawData!A:DJ,80,FALSE)</f>
        <v>0</v>
      </c>
      <c r="S2" s="26" t="str">
        <f>IF(F2="LIVE",IF(VLOOKUP(A2,[1]RawData!A:DJ,60,FALSE)="","No Date",VLOOKUP(A2,[1]RawData!A:DJ,60,FALSE)),"")</f>
        <v>No Date</v>
      </c>
      <c r="T2" s="26" t="str">
        <f>IF(VLOOKUP(A2,[1]RawData!A:DJ,61,FALSE)="","No Date",VLOOKUP(A2,[1]RawData!A:DJ,61,FALSE))</f>
        <v>No Date</v>
      </c>
      <c r="U2" s="26">
        <f>IF(F2="LIVE",IF(VLOOKUP(A2,[1]RawData!A:DJ,11,FALSE)="","No Date",VLOOKUP(A2,[1]RawData!A:DJ,11,FALSE)),"")</f>
        <v>43374</v>
      </c>
      <c r="V2" s="26" t="str">
        <f>IF(F2="LIVE",IF(VLOOKUP(A2,[1]RawData!A:DJ,82,FALSE)="","No Application",VLOOKUP(A2,[1]RawData!A:DJ,82,FALSE)),"")</f>
        <v>ISU</v>
      </c>
      <c r="W2" s="26" t="str">
        <f>IF(F2="LIVE",IF(VLOOKUP(A2,[1]RawData!A:DJ,83,FALSE)="","No Process",VLOOKUP(A2,[1]RawData!A:DJ,83,FALSE)),"")</f>
        <v>SPA</v>
      </c>
      <c r="X2" s="26" t="str">
        <f>IF(F2="LIVE",IF(VLOOKUP(A2,[1]RawData!A:DJ,84,FALSE)="","No Delivery Effort",VLOOKUP(A2,[1]RawData!A:DJ,84,FALSE)),"")</f>
        <v>60-100 days</v>
      </c>
      <c r="Y2" s="27" t="b">
        <f>VLOOKUP(A2,[1]RawData!A:DJ,85,FALSE)</f>
        <v>0</v>
      </c>
      <c r="Z2" s="26" t="str">
        <f>IF((AND(F2="LIVE",Y2=TRUE)),IF(VLOOKUP(A2,[1]RawData!A:DJ,86,FALSE)="","No Workaround Accountability",VLOOKUP(A2,[1]RawData!A:DJ,86,FALSE)),"")</f>
        <v/>
      </c>
      <c r="AA2" s="26" t="str">
        <f>IF((AND(F2="LIVE",Y2=TRUE)),IF(VLOOKUP(A2,[1]RawData!A:DJ,98,FALSE)="","No Workaround Frequency",VLOOKUP(A2,[1]RawData!A:DJ,98,FALSE)),"")</f>
        <v/>
      </c>
      <c r="AB2" s="26" t="str">
        <f>IF((AND(F2="LIVE",Y2=TRUE)),IF(VLOOKUP(A2,[1]RawData!A:DJ,99,FALSE)="","No Xoserve FTEs",VLOOKUP(A2,[1]RawData!A:DJ,99,FALSE)),"")</f>
        <v/>
      </c>
      <c r="AC2" s="26" t="str">
        <f>IF((AND(F2="LIVE",Y2=TRUE)),IF(VLOOKUP(A2,[1]RawData!A:DJ,94,FALSE)="","No Workaround Intensity",VLOOKUP(A2,[1]RawData!A:DJ,94,FALSE)),"")</f>
        <v/>
      </c>
      <c r="AD2" s="26" t="str">
        <f>IF((AND(F2="LIVE",Y2=TRUE)),IF(VLOOKUP(A2,[1]RawData!A:DJ,87,FALSE)="","No Lifespan Date",VLOOKUP(A2,[1]RawData!A:DJ,87,FALSE)),"")</f>
        <v/>
      </c>
      <c r="AE2" s="26" t="str">
        <f>IF(F2="LIVE",IF(VLOOKUP(A2,[1]RawData!A:DJ,100,FALSE)="","No Change Driver",VLOOKUP(A2,[1]RawData!A:DJ,100,FALSE)),"")</f>
        <v>License Condition</v>
      </c>
      <c r="AF2" s="26" t="str">
        <f>IF(F2="LIVE",IF(VLOOKUP(A2,[1]RawData!A:DJ,101,FALSE)="","No Change Beneficiary",VLOOKUP(A2,[1]RawData!A:DJ,101,FALSE)),"")</f>
        <v>All UK Gas Market Participants</v>
      </c>
      <c r="AG2" s="26" t="b">
        <f>VLOOKUP(A2,[1]RawData!A:DJ,102,FALSE)</f>
        <v>1</v>
      </c>
      <c r="AH2" s="26" t="b">
        <f>VLOOKUP(A2,[1]RawData!A:DJ,103,FALSE)</f>
        <v>1</v>
      </c>
      <c r="AI2" s="26" t="b">
        <f>VLOOKUP(A2,[1]RawData!A:DJ,104,FALSE)</f>
        <v>1</v>
      </c>
      <c r="AJ2" s="26" t="str">
        <f>IF(F2="LIVE",IF(VLOOKUP(A2,[1]RawData!A:DJ,106,FALSE)="","No DSC Service Area",VLOOKUP(A2,[1]RawData!A:DJ,106,FALSE)),"")</f>
        <v>Service Area 1: Manage Supply Point Registration</v>
      </c>
      <c r="AK2" s="26" t="str">
        <f>IF(F2="LIVE",IF(VLOOKUP(A2,[1]RawData!A:DJ,107,FALSE)="","No Number of impacted DSC Service Areas",VLOOKUP(A2,[1]RawData!A:DJ,107,FALSE)),"")</f>
        <v>One</v>
      </c>
      <c r="AL2" s="26" t="str">
        <f>IF(F2="LIVE",IF(VLOOKUP(A2,[1]RawData!A:DJ,108,FALSE)="","No Change Improvement Scale",VLOOKUP(A2,[1]RawData!A:DJ,108,FALSE)),"")</f>
        <v>Medium</v>
      </c>
      <c r="AM2" s="27" t="b">
        <f>VLOOKUP(A2,[1]RawData!A:DJ,88,FALSE)</f>
        <v>0</v>
      </c>
      <c r="AN2" s="27" t="b">
        <f>VLOOKUP(A2,[1]RawData!A:DJ,90,FALSE)</f>
        <v>0</v>
      </c>
      <c r="AO2" s="27" t="b">
        <f>VLOOKUP(A2,[1]RawData!A:DJ,89,FALSE)</f>
        <v>0</v>
      </c>
      <c r="AP2" s="27" t="b">
        <f>VLOOKUP(A2,[1]RawData!A:DJ,109,FALSE)</f>
        <v>0</v>
      </c>
      <c r="AQ2" s="27" t="b">
        <f>VLOOKUP(A2,[1]RawData!A:DJ,96,FALSE)</f>
        <v>0</v>
      </c>
      <c r="AR2" s="27" t="b">
        <f>VLOOKUP(A2,[1]RawData!A:DJ,110,FALSE)</f>
        <v>0</v>
      </c>
      <c r="AS2" s="26" t="str">
        <f>IF(VLOOKUP($A2,[1]RawData!$A:$DJ,111,FALSE)="","No Date",VLOOKUP($A2,[1]RawData!$A:$DJ,111,FALSE))</f>
        <v>No Date</v>
      </c>
      <c r="AT2" s="26" t="str">
        <f>IF(VLOOKUP($A2,[1]RawData!$A:$DJ,112,FALSE)="","No Date",VLOOKUP($A2,[1]RawData!$A:$DJ,112,FALSE))</f>
        <v>No Date</v>
      </c>
      <c r="AU2" s="26" t="str">
        <f>IF(VLOOKUP($A2,[1]RawData!$A:$DJ,114,FALSE)="","No Date",VLOOKUP($A2,[1]RawData!$A:$DJ,114,FALSE))</f>
        <v>No Date</v>
      </c>
      <c r="AV2" s="26" t="str">
        <f>IF(VLOOKUP($A2,[1]RawData!$A:$DJ,113,FALSE)="","No Date",VLOOKUP($A2,[1]RawData!$A:$DJ,113,FALSE))</f>
        <v>No Date</v>
      </c>
    </row>
    <row r="3" spans="1:48">
      <c r="A3" s="23" t="s">
        <v>156</v>
      </c>
      <c r="B3" s="24" t="str">
        <f>VLOOKUP(G3,[1]StatusMappings!A:B,2,FALSE)</f>
        <v>1. Start-Up (Progressing through change governance)</v>
      </c>
      <c r="C3" s="23" t="s">
        <v>161</v>
      </c>
      <c r="D3" s="24" t="str">
        <f>VLOOKUP(A3,[1]RawData!A:DJ,2,FALSE)</f>
        <v>Incrementing Reads on Isolation Supply Meter Points</v>
      </c>
      <c r="E3" s="24" t="str">
        <f>VLOOKUP(A3,[1]RawData!A:DJ,20,FALSE)</f>
        <v>CR (Internal)</v>
      </c>
      <c r="F3" s="23" t="str">
        <f>VLOOKUP(A3,[1]RawData!A:DJ,21,FALSE)</f>
        <v>LIVE</v>
      </c>
      <c r="G3" s="23" t="str">
        <f>VLOOKUP(A3,[1]RawData!A:DJ,3,FALSE)</f>
        <v>2.1. Start-Up Approach In Progress</v>
      </c>
      <c r="H3" s="25">
        <f t="shared" si="0"/>
        <v>0</v>
      </c>
      <c r="I3" s="25" t="str">
        <f>IF(ISNA(VLOOKUP(A3,[1]PrioritisationVariables!L:P,3,FALSE)),"",(VLOOKUP(A3,[1]PrioritisationVariables!L:P,3,FALSE)))</f>
        <v/>
      </c>
      <c r="J3" s="25" t="str">
        <f>IF(ISNA(VLOOKUP(A3,[1]PrioritisationVariables!L:P,5,FALSE)),"",(VLOOKUP(A3,[1]PrioritisationVariables!L:P,5,FALSE)))</f>
        <v/>
      </c>
      <c r="K3" s="26" t="str">
        <f>IF(F3="LIVE",IF(VLOOKUP(A3,[1]RawData!A:DJ,79,FALSE)="","No Platform",VLOOKUP(A3,[1]RawData!A:DJ,79,FALSE)),"")</f>
        <v>R &amp; N</v>
      </c>
      <c r="L3" s="26">
        <f>IF(VLOOKUP(A3,[1]RawData!A:DJ,9,FALSE)="","No Date",VLOOKUP(A3,[1]RawData!A:DJ,9,FALSE))</f>
        <v>43193</v>
      </c>
      <c r="M3" s="27" t="str">
        <f>VLOOKUP(A3,[1]RawData!A:DJ,16,FALSE)</f>
        <v>Rachel Hinsley</v>
      </c>
      <c r="N3" s="26" t="str">
        <f>IF(F3="LIVE",IF(VLOOKUP(A3,[1]RawData!A:DJ,19,FALSE)="","No Project Manager",VLOOKUP(A3,[1]RawData!A:DJ,19,FALSE)),"")</f>
        <v>Rachel Hinsley</v>
      </c>
      <c r="O3" s="31">
        <f>VLOOKUP(A3,[1]RawData!A:DJ,77,FALSE)</f>
        <v>75</v>
      </c>
      <c r="P3" s="27">
        <f>VLOOKUP(A3,[1]RawData!A:DJ,78,FALSE)</f>
        <v>0</v>
      </c>
      <c r="Q3" s="26" t="str">
        <f>IF(F3="LIVE",IF(VLOOKUP(A3,[1]RawData!A:DJ,81,FALSE)="","No Delivery Team",VLOOKUP(A3,[1]RawData!A:DJ,81,FALSE)),"")</f>
        <v>Project Delivery</v>
      </c>
      <c r="R3" s="27">
        <f>VLOOKUP(A3,[1]RawData!A:DJ,80,FALSE)</f>
        <v>0</v>
      </c>
      <c r="S3" s="26" t="str">
        <f>IF(F3="LIVE",IF(VLOOKUP(A3,[1]RawData!A:DJ,60,FALSE)="","No Date",VLOOKUP(A3,[1]RawData!A:DJ,60,FALSE)),"")</f>
        <v>No Date</v>
      </c>
      <c r="T3" s="26" t="str">
        <f>IF(VLOOKUP(A3,[1]RawData!A:DJ,61,FALSE)="","No Date",VLOOKUP(A3,[1]RawData!A:DJ,61,FALSE))</f>
        <v>No Date</v>
      </c>
      <c r="U3" s="26">
        <f>IF(F3="LIVE",IF(VLOOKUP(A3,[1]RawData!A:DJ,11,FALSE)="","No Date",VLOOKUP(A3,[1]RawData!A:DJ,11,FALSE)),"")</f>
        <v>43406</v>
      </c>
      <c r="V3" s="26" t="str">
        <f>IF(F3="LIVE",IF(VLOOKUP(A3,[1]RawData!A:DJ,82,FALSE)="","No Application",VLOOKUP(A3,[1]RawData!A:DJ,82,FALSE)),"")</f>
        <v>ISU</v>
      </c>
      <c r="W3" s="26" t="str">
        <f>IF(F3="LIVE",IF(VLOOKUP(A3,[1]RawData!A:DJ,83,FALSE)="","No Process",VLOOKUP(A3,[1]RawData!A:DJ,83,FALSE)),"")</f>
        <v>Invoicing</v>
      </c>
      <c r="X3" s="26" t="str">
        <f>IF(F3="LIVE",IF(VLOOKUP(A3,[1]RawData!A:DJ,84,FALSE)="","No Delivery Effort",VLOOKUP(A3,[1]RawData!A:DJ,84,FALSE)),"")</f>
        <v>60-100 days</v>
      </c>
      <c r="Y3" s="27" t="b">
        <f>VLOOKUP(A3,[1]RawData!A:DJ,85,FALSE)</f>
        <v>1</v>
      </c>
      <c r="Z3" s="26" t="str">
        <f>IF((AND(F3="LIVE",Y3=TRUE)),IF(VLOOKUP(A3,[1]RawData!A:DJ,86,FALSE)="","No Workaround Accountability",VLOOKUP(A3,[1]RawData!A:DJ,86,FALSE)),"")</f>
        <v>Xoserve</v>
      </c>
      <c r="AA3" s="26" t="str">
        <f>IF((AND(F3="LIVE",Y3=TRUE)),IF(VLOOKUP(A3,[1]RawData!A:DJ,98,FALSE)="","No Workaround Frequency",VLOOKUP(A3,[1]RawData!A:DJ,98,FALSE)),"")</f>
        <v>Daily</v>
      </c>
      <c r="AB3" s="26" t="str">
        <f>IF((AND(F3="LIVE",Y3=TRUE)),IF(VLOOKUP(A3,[1]RawData!A:DJ,99,FALSE)="","No Xoserve FTEs",VLOOKUP(A3,[1]RawData!A:DJ,99,FALSE)),"")</f>
        <v>One</v>
      </c>
      <c r="AC3" s="26" t="str">
        <f>IF((AND(F3="LIVE",Y3=TRUE)),IF(VLOOKUP(A3,[1]RawData!A:DJ,94,FALSE)="","No Workaround Intensity",VLOOKUP(A3,[1]RawData!A:DJ,94,FALSE)),"")</f>
        <v>High</v>
      </c>
      <c r="AD3" s="26">
        <f>IF((AND(F3="LIVE",Y3=TRUE)),IF(VLOOKUP(A3,[1]RawData!A:DJ,87,FALSE)="","No Lifespan Date",VLOOKUP(A3,[1]RawData!A:DJ,87,FALSE)),"")</f>
        <v>43406</v>
      </c>
      <c r="AE3" s="26" t="str">
        <f>IF(F3="LIVE",IF(VLOOKUP(A3,[1]RawData!A:DJ,100,FALSE)="","No Change Driver",VLOOKUP(A3,[1]RawData!A:DJ,100,FALSE)),"")</f>
        <v>Xoserve Internal CR (business improvement initiative)</v>
      </c>
      <c r="AF3" s="26" t="str">
        <f>IF(F3="LIVE",IF(VLOOKUP(A3,[1]RawData!A:DJ,101,FALSE)="","No Change Beneficiary",VLOOKUP(A3,[1]RawData!A:DJ,101,FALSE)),"")</f>
        <v>Multiple Market Participants</v>
      </c>
      <c r="AG3" s="26" t="b">
        <f>VLOOKUP(A3,[1]RawData!A:DJ,102,FALSE)</f>
        <v>1</v>
      </c>
      <c r="AH3" s="26" t="b">
        <f>VLOOKUP(A3,[1]RawData!A:DJ,103,FALSE)</f>
        <v>0</v>
      </c>
      <c r="AI3" s="26" t="b">
        <f>VLOOKUP(A3,[1]RawData!A:DJ,104,FALSE)</f>
        <v>0</v>
      </c>
      <c r="AJ3" s="26" t="str">
        <f>IF(F3="LIVE",IF(VLOOKUP(A3,[1]RawData!A:DJ,106,FALSE)="","No DSC Service Area",VLOOKUP(A3,[1]RawData!A:DJ,106,FALSE)),"")</f>
        <v>Service Area 7: NTS Capacity / LDZ Capacity / Commodity / Reconciliation / Ad-Hoc Adjustment and Energy Balancing Invoices</v>
      </c>
      <c r="AK3" s="26" t="str">
        <f>IF(F3="LIVE",IF(VLOOKUP(A3,[1]RawData!A:DJ,107,FALSE)="","No Number of impacted DSC Service Areas",VLOOKUP(A3,[1]RawData!A:DJ,107,FALSE)),"")</f>
        <v>Two to Five</v>
      </c>
      <c r="AL3" s="26" t="str">
        <f>IF(F3="LIVE",IF(VLOOKUP(A3,[1]RawData!A:DJ,108,FALSE)="","No Change Improvement Scale",VLOOKUP(A3,[1]RawData!A:DJ,108,FALSE)),"")</f>
        <v>Medium</v>
      </c>
      <c r="AM3" s="27" t="b">
        <f>VLOOKUP(A3,[1]RawData!A:DJ,88,FALSE)</f>
        <v>1</v>
      </c>
      <c r="AN3" s="27" t="b">
        <f>VLOOKUP(A3,[1]RawData!A:DJ,90,FALSE)</f>
        <v>1</v>
      </c>
      <c r="AO3" s="27" t="b">
        <f>VLOOKUP(A3,[1]RawData!A:DJ,89,FALSE)</f>
        <v>1</v>
      </c>
      <c r="AP3" s="27" t="b">
        <f>VLOOKUP(A3,[1]RawData!A:DJ,109,FALSE)</f>
        <v>0</v>
      </c>
      <c r="AQ3" s="27" t="b">
        <f>VLOOKUP(A3,[1]RawData!A:DJ,96,FALSE)</f>
        <v>0</v>
      </c>
      <c r="AR3" s="27" t="b">
        <f>VLOOKUP(A3,[1]RawData!A:DJ,110,FALSE)</f>
        <v>0</v>
      </c>
      <c r="AS3" s="26" t="str">
        <f>IF(VLOOKUP($A3,[1]RawData!$A:$DJ,111,FALSE)="","No Date",VLOOKUP($A3,[1]RawData!$A:$DJ,111,FALSE))</f>
        <v>No Date</v>
      </c>
      <c r="AT3" s="26" t="str">
        <f>IF(VLOOKUP($A3,[1]RawData!$A:$DJ,112,FALSE)="","No Date",VLOOKUP($A3,[1]RawData!$A:$DJ,112,FALSE))</f>
        <v>No Date</v>
      </c>
      <c r="AU3" s="26" t="str">
        <f>IF(VLOOKUP($A3,[1]RawData!$A:$DJ,114,FALSE)="","No Date",VLOOKUP($A3,[1]RawData!$A:$DJ,114,FALSE))</f>
        <v>No Date</v>
      </c>
      <c r="AV3" s="26" t="str">
        <f>IF(VLOOKUP($A3,[1]RawData!$A:$DJ,113,FALSE)="","No Date",VLOOKUP($A3,[1]RawData!$A:$DJ,113,FALSE))</f>
        <v>No Date</v>
      </c>
    </row>
    <row r="4" spans="1:48">
      <c r="A4" s="23" t="s">
        <v>78</v>
      </c>
      <c r="B4" s="24" t="str">
        <f>VLOOKUP(G4,[1]StatusMappings!A:B,2,FALSE)</f>
        <v>1. Start-Up (Progressing through change governance)</v>
      </c>
      <c r="C4" s="23" t="s">
        <v>65</v>
      </c>
      <c r="D4" s="24" t="str">
        <f>VLOOKUP(A4,[1]RawData!A:DJ,2,FALSE)</f>
        <v>Suspension of the Validation between Meter Index and Uncoverted Converter Index</v>
      </c>
      <c r="E4" s="24" t="str">
        <f>VLOOKUP(A4,[1]RawData!A:DJ,20,FALSE)</f>
        <v>CP</v>
      </c>
      <c r="F4" s="23" t="str">
        <f>VLOOKUP(A4,[1]RawData!A:DJ,21,FALSE)</f>
        <v>LIVE</v>
      </c>
      <c r="G4" s="23" t="str">
        <f>VLOOKUP(A4,[1]RawData!A:DJ,3,FALSE)</f>
        <v>1. Awaiting ICAF Assignment</v>
      </c>
      <c r="H4" s="25">
        <f t="shared" si="0"/>
        <v>0</v>
      </c>
      <c r="I4" s="25">
        <f>IF(ISNA(VLOOKUP(A4,[1]PrioritisationVariables!L:P,3,FALSE)),"",(VLOOKUP(A4,[1]PrioritisationVariables!L:P,3,FALSE)))</f>
        <v>0</v>
      </c>
      <c r="J4" s="25">
        <f>IF(ISNA(VLOOKUP(A4,[1]PrioritisationVariables!L:P,5,FALSE)),"",(VLOOKUP(A4,[1]PrioritisationVariables!L:P,5,FALSE)))</f>
        <v>0</v>
      </c>
      <c r="K4" s="26" t="str">
        <f>IF(F4="LIVE",IF(VLOOKUP(A4,[1]RawData!A:DJ,79,FALSE)="","No Platform",VLOOKUP(A4,[1]RawData!A:DJ,79,FALSE)),"")</f>
        <v>R &amp; N</v>
      </c>
      <c r="L4" s="26">
        <f>IF(VLOOKUP(A4,[1]RawData!A:DJ,9,FALSE)="","No Date",VLOOKUP(A4,[1]RawData!A:DJ,9,FALSE))</f>
        <v>43158</v>
      </c>
      <c r="M4" s="27" t="str">
        <f>VLOOKUP(A4,[1]RawData!A:DJ,16,FALSE)</f>
        <v>Rachel Hinsley</v>
      </c>
      <c r="N4" s="26" t="str">
        <f>IF(F4="LIVE",IF(VLOOKUP(A4,[1]RawData!A:DJ,19,FALSE)="","No Project Manager",VLOOKUP(A4,[1]RawData!A:DJ,19,FALSE)),"")</f>
        <v>Lee Chambers</v>
      </c>
      <c r="O4" s="31">
        <f>VLOOKUP(A4,[1]RawData!A:DJ,77,FALSE)</f>
        <v>4</v>
      </c>
      <c r="P4" s="27" t="str">
        <f>VLOOKUP(A4,[1]RawData!A:DJ,78,FALSE)</f>
        <v>176 &amp; 182</v>
      </c>
      <c r="Q4" s="26" t="str">
        <f>IF(F4="LIVE",IF(VLOOKUP(A4,[1]RawData!A:DJ,81,FALSE)="","No Delivery Team",VLOOKUP(A4,[1]RawData!A:DJ,81,FALSE)),"")</f>
        <v>Project Delivery</v>
      </c>
      <c r="R4" s="27">
        <f>VLOOKUP(A4,[1]RawData!A:DJ,80,FALSE)</f>
        <v>0</v>
      </c>
      <c r="S4" s="26" t="str">
        <f>IF(F4="LIVE",IF(VLOOKUP(A4,[1]RawData!A:DJ,60,FALSE)="","No Date",VLOOKUP(A4,[1]RawData!A:DJ,60,FALSE)),"")</f>
        <v>No Date</v>
      </c>
      <c r="T4" s="26" t="str">
        <f>IF(VLOOKUP(A4,[1]RawData!A:DJ,61,FALSE)="","No Date",VLOOKUP(A4,[1]RawData!A:DJ,61,FALSE))</f>
        <v>No Date</v>
      </c>
      <c r="U4" s="26">
        <f>IF(F4="LIVE",IF(VLOOKUP(A4,[1]RawData!A:DJ,11,FALSE)="","No Date",VLOOKUP(A4,[1]RawData!A:DJ,11,FALSE)),"")</f>
        <v>43497</v>
      </c>
      <c r="V4" s="26" t="str">
        <f>IF(F4="LIVE",IF(VLOOKUP(A4,[1]RawData!A:DJ,82,FALSE)="","No Application",VLOOKUP(A4,[1]RawData!A:DJ,82,FALSE)),"")</f>
        <v>ISU</v>
      </c>
      <c r="W4" s="26" t="str">
        <f>IF(F4="LIVE",IF(VLOOKUP(A4,[1]RawData!A:DJ,83,FALSE)="","No Process",VLOOKUP(A4,[1]RawData!A:DJ,83,FALSE)),"")</f>
        <v>Reads</v>
      </c>
      <c r="X4" s="26" t="str">
        <f>IF(F4="LIVE",IF(VLOOKUP(A4,[1]RawData!A:DJ,84,FALSE)="","No Delivery Effort",VLOOKUP(A4,[1]RawData!A:DJ,84,FALSE)),"")</f>
        <v>100+ days</v>
      </c>
      <c r="Y4" s="27" t="b">
        <f>VLOOKUP(A4,[1]RawData!A:DJ,85,FALSE)</f>
        <v>0</v>
      </c>
      <c r="Z4" s="26" t="str">
        <f>IF((AND(F4="LIVE",Y4=TRUE)),IF(VLOOKUP(A4,[1]RawData!A:DJ,86,FALSE)="","No Workaround Accountability",VLOOKUP(A4,[1]RawData!A:DJ,86,FALSE)),"")</f>
        <v/>
      </c>
      <c r="AA4" s="26" t="str">
        <f>IF((AND(F4="LIVE",Y4=TRUE)),IF(VLOOKUP(A4,[1]RawData!A:DJ,98,FALSE)="","No Workaround Frequency",VLOOKUP(A4,[1]RawData!A:DJ,98,FALSE)),"")</f>
        <v/>
      </c>
      <c r="AB4" s="26" t="str">
        <f>IF((AND(F4="LIVE",Y4=TRUE)),IF(VLOOKUP(A4,[1]RawData!A:DJ,99,FALSE)="","No Xoserve FTEs",VLOOKUP(A4,[1]RawData!A:DJ,99,FALSE)),"")</f>
        <v/>
      </c>
      <c r="AC4" s="26" t="str">
        <f>IF((AND(F4="LIVE",Y4=TRUE)),IF(VLOOKUP(A4,[1]RawData!A:DJ,94,FALSE)="","No Workaround Intensity",VLOOKUP(A4,[1]RawData!A:DJ,94,FALSE)),"")</f>
        <v/>
      </c>
      <c r="AD4" s="26" t="str">
        <f>IF((AND(F4="LIVE",Y4=TRUE)),IF(VLOOKUP(A4,[1]RawData!A:DJ,87,FALSE)="","No Lifespan Date",VLOOKUP(A4,[1]RawData!A:DJ,87,FALSE)),"")</f>
        <v/>
      </c>
      <c r="AE4" s="26" t="str">
        <f>IF(F4="LIVE",IF(VLOOKUP(A4,[1]RawData!A:DJ,100,FALSE)="","No Change Driver",VLOOKUP(A4,[1]RawData!A:DJ,100,FALSE)),"")</f>
        <v>ChMC endorsed Change Proposal</v>
      </c>
      <c r="AF4" s="26" t="str">
        <f>IF(F4="LIVE",IF(VLOOKUP(A4,[1]RawData!A:DJ,101,FALSE)="","No Change Beneficiary",VLOOKUP(A4,[1]RawData!A:DJ,101,FALSE)),"")</f>
        <v>All UK Gas Market Participants</v>
      </c>
      <c r="AG4" s="26" t="b">
        <f>VLOOKUP(A4,[1]RawData!A:DJ,102,FALSE)</f>
        <v>1</v>
      </c>
      <c r="AH4" s="26" t="b">
        <f>VLOOKUP(A4,[1]RawData!A:DJ,103,FALSE)</f>
        <v>0</v>
      </c>
      <c r="AI4" s="26" t="b">
        <f>VLOOKUP(A4,[1]RawData!A:DJ,104,FALSE)</f>
        <v>0</v>
      </c>
      <c r="AJ4" s="26" t="str">
        <f>IF(F4="LIVE",IF(VLOOKUP(A4,[1]RawData!A:DJ,106,FALSE)="","No DSC Service Area",VLOOKUP(A4,[1]RawData!A:DJ,106,FALSE)),"")</f>
        <v>Service Area 5: Metered Volume and Metered Quantity</v>
      </c>
      <c r="AK4" s="26" t="str">
        <f>IF(F4="LIVE",IF(VLOOKUP(A4,[1]RawData!A:DJ,107,FALSE)="","No Number of impacted DSC Service Areas",VLOOKUP(A4,[1]RawData!A:DJ,107,FALSE)),"")</f>
        <v>One</v>
      </c>
      <c r="AL4" s="26" t="str">
        <f>IF(F4="LIVE",IF(VLOOKUP(A4,[1]RawData!A:DJ,108,FALSE)="","No Change Improvement Scale",VLOOKUP(A4,[1]RawData!A:DJ,108,FALSE)),"")</f>
        <v>Low</v>
      </c>
      <c r="AM4" s="27" t="b">
        <f>VLOOKUP(A4,[1]RawData!A:DJ,88,FALSE)</f>
        <v>1</v>
      </c>
      <c r="AN4" s="27" t="b">
        <f>VLOOKUP(A4,[1]RawData!A:DJ,90,FALSE)</f>
        <v>1</v>
      </c>
      <c r="AO4" s="27" t="b">
        <f>VLOOKUP(A4,[1]RawData!A:DJ,89,FALSE)</f>
        <v>1</v>
      </c>
      <c r="AP4" s="27" t="b">
        <f>VLOOKUP(A4,[1]RawData!A:DJ,109,FALSE)</f>
        <v>0</v>
      </c>
      <c r="AQ4" s="27" t="b">
        <f>VLOOKUP(A4,[1]RawData!A:DJ,96,FALSE)</f>
        <v>0</v>
      </c>
      <c r="AR4" s="27" t="b">
        <f>VLOOKUP(A4,[1]RawData!A:DJ,110,FALSE)</f>
        <v>0</v>
      </c>
      <c r="AS4" s="26" t="str">
        <f>IF(VLOOKUP($A4,[1]RawData!$A:$DJ,111,FALSE)="","No Date",VLOOKUP($A4,[1]RawData!$A:$DJ,111,FALSE))</f>
        <v>No Date</v>
      </c>
      <c r="AT4" s="26" t="str">
        <f>IF(VLOOKUP($A4,[1]RawData!$A:$DJ,112,FALSE)="","No Date",VLOOKUP($A4,[1]RawData!$A:$DJ,112,FALSE))</f>
        <v>No Date</v>
      </c>
      <c r="AU4" s="26" t="str">
        <f>IF(VLOOKUP($A4,[1]RawData!$A:$DJ,114,FALSE)="","No Date",VLOOKUP($A4,[1]RawData!$A:$DJ,114,FALSE))</f>
        <v>No Date</v>
      </c>
      <c r="AV4" s="26" t="str">
        <f>IF(VLOOKUP($A4,[1]RawData!$A:$DJ,113,FALSE)="","No Date",VLOOKUP($A4,[1]RawData!$A:$DJ,113,FALSE))</f>
        <v>No Date</v>
      </c>
    </row>
    <row r="5" spans="1:48">
      <c r="A5" s="23" t="s">
        <v>79</v>
      </c>
      <c r="B5" s="24" t="str">
        <f>VLOOKUP(G5,[1]StatusMappings!A:B,2,FALSE)</f>
        <v>1. Start-Up (Progressing through change governance)</v>
      </c>
      <c r="C5" s="23" t="s">
        <v>158</v>
      </c>
      <c r="D5" s="24" t="str">
        <f>VLOOKUP(A5,[1]RawData!A:DJ,2,FALSE)</f>
        <v>Consequential Central Switching Services</v>
      </c>
      <c r="E5" s="24" t="str">
        <f>VLOOKUP(A5,[1]RawData!A:DJ,20,FALSE)</f>
        <v>CR (Internal)</v>
      </c>
      <c r="F5" s="23" t="str">
        <f>VLOOKUP(A5,[1]RawData!A:DJ,21,FALSE)</f>
        <v>LIVE</v>
      </c>
      <c r="G5" s="23" t="str">
        <f>VLOOKUP(A5,[1]RawData!A:DJ,3,FALSE)</f>
        <v>2.1. Start-Up Approach In Progress</v>
      </c>
      <c r="H5" s="25">
        <f t="shared" si="0"/>
        <v>0</v>
      </c>
      <c r="I5" s="25" t="str">
        <f>IF(ISNA(VLOOKUP(A5,[1]PrioritisationVariables!L:P,3,FALSE)),"",(VLOOKUP(A5,[1]PrioritisationVariables!L:P,3,FALSE)))</f>
        <v/>
      </c>
      <c r="J5" s="25" t="str">
        <f>IF(ISNA(VLOOKUP(A5,[1]PrioritisationVariables!L:P,5,FALSE)),"",(VLOOKUP(A5,[1]PrioritisationVariables!L:P,5,FALSE)))</f>
        <v/>
      </c>
      <c r="K5" s="26" t="str">
        <f>IF(F5="LIVE",IF(VLOOKUP(A5,[1]RawData!A:DJ,79,FALSE)="","No Platform",VLOOKUP(A5,[1]RawData!A:DJ,79,FALSE)),"")</f>
        <v>R &amp; N</v>
      </c>
      <c r="L5" s="26">
        <f>IF(VLOOKUP(A5,[1]RawData!A:DJ,9,FALSE)="","No Date",VLOOKUP(A5,[1]RawData!A:DJ,9,FALSE))</f>
        <v>43168</v>
      </c>
      <c r="M5" s="27" t="str">
        <f>VLOOKUP(A5,[1]RawData!A:DJ,16,FALSE)</f>
        <v>Andy Earnshaw</v>
      </c>
      <c r="N5" s="26" t="str">
        <f>IF(F5="LIVE",IF(VLOOKUP(A5,[1]RawData!A:DJ,19,FALSE)="","No Project Manager",VLOOKUP(A5,[1]RawData!A:DJ,19,FALSE)),"")</f>
        <v>Andy Earnshaw</v>
      </c>
      <c r="O5" s="31">
        <f>VLOOKUP(A5,[1]RawData!A:DJ,77,FALSE)</f>
        <v>0</v>
      </c>
      <c r="P5" s="27">
        <f>VLOOKUP(A5,[1]RawData!A:DJ,78,FALSE)</f>
        <v>0</v>
      </c>
      <c r="Q5" s="26" t="str">
        <f>IF(F5="LIVE",IF(VLOOKUP(A5,[1]RawData!A:DJ,81,FALSE)="","No Delivery Team",VLOOKUP(A5,[1]RawData!A:DJ,81,FALSE)),"")</f>
        <v>Project Delivery</v>
      </c>
      <c r="R5" s="27">
        <f>VLOOKUP(A5,[1]RawData!A:DJ,80,FALSE)</f>
        <v>0</v>
      </c>
      <c r="S5" s="26" t="str">
        <f>IF(F5="LIVE",IF(VLOOKUP(A5,[1]RawData!A:DJ,60,FALSE)="","No Date",VLOOKUP(A5,[1]RawData!A:DJ,60,FALSE)),"")</f>
        <v>No Date</v>
      </c>
      <c r="T5" s="26" t="str">
        <f>IF(VLOOKUP(A5,[1]RawData!A:DJ,61,FALSE)="","No Date",VLOOKUP(A5,[1]RawData!A:DJ,61,FALSE))</f>
        <v>No Date</v>
      </c>
      <c r="U5" s="26">
        <f>IF(F5="LIVE",IF(VLOOKUP(A5,[1]RawData!A:DJ,11,FALSE)="","No Date",VLOOKUP(A5,[1]RawData!A:DJ,11,FALSE)),"")</f>
        <v>43983</v>
      </c>
      <c r="V5" s="26" t="str">
        <f>IF(F5="LIVE",IF(VLOOKUP(A5,[1]RawData!A:DJ,82,FALSE)="","No Application",VLOOKUP(A5,[1]RawData!A:DJ,82,FALSE)),"")</f>
        <v>ISU</v>
      </c>
      <c r="W5" s="26" t="str">
        <f>IF(F5="LIVE",IF(VLOOKUP(A5,[1]RawData!A:DJ,83,FALSE)="","No Process",VLOOKUP(A5,[1]RawData!A:DJ,83,FALSE)),"")</f>
        <v>SPA</v>
      </c>
      <c r="X5" s="26" t="str">
        <f>IF(F5="LIVE",IF(VLOOKUP(A5,[1]RawData!A:DJ,84,FALSE)="","No Delivery Effort",VLOOKUP(A5,[1]RawData!A:DJ,84,FALSE)),"")</f>
        <v>100+ days</v>
      </c>
      <c r="Y5" s="27" t="b">
        <f>VLOOKUP(A5,[1]RawData!A:DJ,85,FALSE)</f>
        <v>0</v>
      </c>
      <c r="Z5" s="26" t="str">
        <f>IF((AND(F5="LIVE",Y5=TRUE)),IF(VLOOKUP(A5,[1]RawData!A:DJ,86,FALSE)="","No Workaround Accountability",VLOOKUP(A5,[1]RawData!A:DJ,86,FALSE)),"")</f>
        <v/>
      </c>
      <c r="AA5" s="26" t="str">
        <f>IF((AND(F5="LIVE",Y5=TRUE)),IF(VLOOKUP(A5,[1]RawData!A:DJ,98,FALSE)="","No Workaround Frequency",VLOOKUP(A5,[1]RawData!A:DJ,98,FALSE)),"")</f>
        <v/>
      </c>
      <c r="AB5" s="26" t="str">
        <f>IF((AND(F5="LIVE",Y5=TRUE)),IF(VLOOKUP(A5,[1]RawData!A:DJ,99,FALSE)="","No Xoserve FTEs",VLOOKUP(A5,[1]RawData!A:DJ,99,FALSE)),"")</f>
        <v/>
      </c>
      <c r="AC5" s="26" t="str">
        <f>IF((AND(F5="LIVE",Y5=TRUE)),IF(VLOOKUP(A5,[1]RawData!A:DJ,94,FALSE)="","No Workaround Intensity",VLOOKUP(A5,[1]RawData!A:DJ,94,FALSE)),"")</f>
        <v/>
      </c>
      <c r="AD5" s="26" t="str">
        <f>IF((AND(F5="LIVE",Y5=TRUE)),IF(VLOOKUP(A5,[1]RawData!A:DJ,87,FALSE)="","No Lifespan Date",VLOOKUP(A5,[1]RawData!A:DJ,87,FALSE)),"")</f>
        <v/>
      </c>
      <c r="AE5" s="26" t="str">
        <f>IF(F5="LIVE",IF(VLOOKUP(A5,[1]RawData!A:DJ,100,FALSE)="","No Change Driver",VLOOKUP(A5,[1]RawData!A:DJ,100,FALSE)),"")</f>
        <v>License Condition</v>
      </c>
      <c r="AF5" s="26" t="str">
        <f>IF(F5="LIVE",IF(VLOOKUP(A5,[1]RawData!A:DJ,101,FALSE)="","No Change Beneficiary",VLOOKUP(A5,[1]RawData!A:DJ,101,FALSE)),"")</f>
        <v>All UK Gas Market Participants</v>
      </c>
      <c r="AG5" s="26" t="b">
        <f>VLOOKUP(A5,[1]RawData!A:DJ,102,FALSE)</f>
        <v>1</v>
      </c>
      <c r="AH5" s="26" t="b">
        <f>VLOOKUP(A5,[1]RawData!A:DJ,103,FALSE)</f>
        <v>1</v>
      </c>
      <c r="AI5" s="26" t="b">
        <f>VLOOKUP(A5,[1]RawData!A:DJ,104,FALSE)</f>
        <v>1</v>
      </c>
      <c r="AJ5" s="26" t="str">
        <f>IF(F5="LIVE",IF(VLOOKUP(A5,[1]RawData!A:DJ,106,FALSE)="","No DSC Service Area",VLOOKUP(A5,[1]RawData!A:DJ,106,FALSE)),"")</f>
        <v>Service Area 1: Manage Supply Point Registration</v>
      </c>
      <c r="AK5" s="26" t="str">
        <f>IF(F5="LIVE",IF(VLOOKUP(A5,[1]RawData!A:DJ,107,FALSE)="","No Number of impacted DSC Service Areas",VLOOKUP(A5,[1]RawData!A:DJ,107,FALSE)),"")</f>
        <v>Five to Twenty</v>
      </c>
      <c r="AL5" s="26" t="str">
        <f>IF(F5="LIVE",IF(VLOOKUP(A5,[1]RawData!A:DJ,108,FALSE)="","No Change Improvement Scale",VLOOKUP(A5,[1]RawData!A:DJ,108,FALSE)),"")</f>
        <v>High</v>
      </c>
      <c r="AM5" s="27" t="b">
        <f>VLOOKUP(A5,[1]RawData!A:DJ,88,FALSE)</f>
        <v>1</v>
      </c>
      <c r="AN5" s="27" t="b">
        <f>VLOOKUP(A5,[1]RawData!A:DJ,90,FALSE)</f>
        <v>1</v>
      </c>
      <c r="AO5" s="27" t="b">
        <f>VLOOKUP(A5,[1]RawData!A:DJ,89,FALSE)</f>
        <v>1</v>
      </c>
      <c r="AP5" s="27" t="b">
        <f>VLOOKUP(A5,[1]RawData!A:DJ,109,FALSE)</f>
        <v>0</v>
      </c>
      <c r="AQ5" s="27" t="b">
        <f>VLOOKUP(A5,[1]RawData!A:DJ,96,FALSE)</f>
        <v>0</v>
      </c>
      <c r="AR5" s="27" t="b">
        <f>VLOOKUP(A5,[1]RawData!A:DJ,110,FALSE)</f>
        <v>1</v>
      </c>
      <c r="AS5" s="26" t="str">
        <f>IF(VLOOKUP($A5,[1]RawData!$A:$DJ,111,FALSE)="","No Date",VLOOKUP($A5,[1]RawData!$A:$DJ,111,FALSE))</f>
        <v>No Date</v>
      </c>
      <c r="AT5" s="26" t="str">
        <f>IF(VLOOKUP($A5,[1]RawData!$A:$DJ,112,FALSE)="","No Date",VLOOKUP($A5,[1]RawData!$A:$DJ,112,FALSE))</f>
        <v>No Date</v>
      </c>
      <c r="AU5" s="26" t="str">
        <f>IF(VLOOKUP($A5,[1]RawData!$A:$DJ,114,FALSE)="","No Date",VLOOKUP($A5,[1]RawData!$A:$DJ,114,FALSE))</f>
        <v>No Date</v>
      </c>
      <c r="AV5" s="26" t="str">
        <f>IF(VLOOKUP($A5,[1]RawData!$A:$DJ,113,FALSE)="","No Date",VLOOKUP($A5,[1]RawData!$A:$DJ,113,FALSE))</f>
        <v>No Date</v>
      </c>
    </row>
    <row r="6" spans="1:48">
      <c r="A6" s="23" t="s">
        <v>80</v>
      </c>
      <c r="B6" s="24" t="str">
        <f>VLOOKUP(G6,[1]StatusMappings!A:B,2,FALSE)</f>
        <v>3. Change delivered, awaiting closure approval/sign-off</v>
      </c>
      <c r="C6" s="23" t="s">
        <v>51</v>
      </c>
      <c r="D6" s="24" t="str">
        <f>VLOOKUP(A6,[1]RawData!A:DJ,2,FALSE)</f>
        <v>The word ‘PLOT’ as a prefix</v>
      </c>
      <c r="E6" s="24" t="str">
        <f>VLOOKUP(A6,[1]RawData!A:DJ,20,FALSE)</f>
        <v>CR (Internal)</v>
      </c>
      <c r="F6" s="23" t="str">
        <f>VLOOKUP(A6,[1]RawData!A:DJ,21,FALSE)</f>
        <v>LIVE</v>
      </c>
      <c r="G6" s="23" t="str">
        <f>VLOOKUP(A6,[1]RawData!A:DJ,3,FALSE)</f>
        <v>12. CCR/Closedown document in progress</v>
      </c>
      <c r="H6" s="25">
        <f t="shared" si="0"/>
        <v>0</v>
      </c>
      <c r="I6" s="25" t="str">
        <f>IF(ISNA(VLOOKUP(A6,[1]PrioritisationVariables!L:P,3,FALSE)),"",(VLOOKUP(A6,[1]PrioritisationVariables!L:P,3,FALSE)))</f>
        <v/>
      </c>
      <c r="J6" s="25" t="str">
        <f>IF(ISNA(VLOOKUP(A6,[1]PrioritisationVariables!L:P,5,FALSE)),"",(VLOOKUP(A6,[1]PrioritisationVariables!L:P,5,FALSE)))</f>
        <v/>
      </c>
      <c r="K6" s="26" t="str">
        <f>IF(F6="LIVE",IF(VLOOKUP(A6,[1]RawData!A:DJ,79,FALSE)="","No Platform",VLOOKUP(A6,[1]RawData!A:DJ,79,FALSE)),"")</f>
        <v>R &amp; N</v>
      </c>
      <c r="L6" s="26">
        <f>IF(VLOOKUP(A6,[1]RawData!A:DJ,9,FALSE)="","No Date",VLOOKUP(A6,[1]RawData!A:DJ,9,FALSE))</f>
        <v>43046</v>
      </c>
      <c r="M6" s="27" t="str">
        <f>VLOOKUP(A6,[1]RawData!A:DJ,16,FALSE)</f>
        <v>Mike Orsler/Emma Smith</v>
      </c>
      <c r="N6" s="26" t="str">
        <f>IF(F6="LIVE",IF(VLOOKUP(A6,[1]RawData!A:DJ,19,FALSE)="","No Project Manager",VLOOKUP(A6,[1]RawData!A:DJ,19,FALSE)),"")</f>
        <v>Donna Johnson</v>
      </c>
      <c r="O6" s="31">
        <f>VLOOKUP(A6,[1]RawData!A:DJ,77,FALSE)</f>
        <v>50</v>
      </c>
      <c r="P6" s="27">
        <f>VLOOKUP(A6,[1]RawData!A:DJ,78,FALSE)</f>
        <v>0</v>
      </c>
      <c r="Q6" s="26" t="str">
        <f>IF(F6="LIVE",IF(VLOOKUP(A6,[1]RawData!A:DJ,81,FALSE)="","No Delivery Team",VLOOKUP(A6,[1]RawData!A:DJ,81,FALSE)),"")</f>
        <v>ME</v>
      </c>
      <c r="R6" s="27" t="str">
        <f>VLOOKUP(A6,[1]RawData!A:DJ,80,FALSE)</f>
        <v>XO3592</v>
      </c>
      <c r="S6" s="26">
        <f>IF(F6="LIVE",IF(VLOOKUP(A6,[1]RawData!A:DJ,60,FALSE)="","No Date",VLOOKUP(A6,[1]RawData!A:DJ,60,FALSE)),"")</f>
        <v>43189</v>
      </c>
      <c r="T6" s="26">
        <f>IF(VLOOKUP(A6,[1]RawData!A:DJ,61,FALSE)="","No Date",VLOOKUP(A6,[1]RawData!A:DJ,61,FALSE))</f>
        <v>43189</v>
      </c>
      <c r="U6" s="26">
        <f>IF(F6="LIVE",IF(VLOOKUP(A6,[1]RawData!A:DJ,11,FALSE)="","No Date",VLOOKUP(A6,[1]RawData!A:DJ,11,FALSE)),"")</f>
        <v>43182</v>
      </c>
      <c r="V6" s="26" t="str">
        <f>IF(F6="LIVE",IF(VLOOKUP(A6,[1]RawData!A:DJ,82,FALSE)="","No Application",VLOOKUP(A6,[1]RawData!A:DJ,82,FALSE)),"")</f>
        <v>Other</v>
      </c>
      <c r="W6" s="26" t="str">
        <f>IF(F6="LIVE",IF(VLOOKUP(A6,[1]RawData!A:DJ,83,FALSE)="","No Process",VLOOKUP(A6,[1]RawData!A:DJ,83,FALSE)),"")</f>
        <v>Other</v>
      </c>
      <c r="X6" s="26" t="str">
        <f>IF(F6="LIVE",IF(VLOOKUP(A6,[1]RawData!A:DJ,84,FALSE)="","No Delivery Effort",VLOOKUP(A6,[1]RawData!A:DJ,84,FALSE)),"")</f>
        <v>0-30days</v>
      </c>
      <c r="Y6" s="27" t="b">
        <f>VLOOKUP(A6,[1]RawData!A:DJ,85,FALSE)</f>
        <v>0</v>
      </c>
      <c r="Z6" s="26" t="str">
        <f>IF((AND(F6="LIVE",Y6=TRUE)),IF(VLOOKUP(A6,[1]RawData!A:DJ,86,FALSE)="","No Workaround Accountability",VLOOKUP(A6,[1]RawData!A:DJ,86,FALSE)),"")</f>
        <v/>
      </c>
      <c r="AA6" s="26" t="str">
        <f>IF((AND(F6="LIVE",Y6=TRUE)),IF(VLOOKUP(A6,[1]RawData!A:DJ,98,FALSE)="","No Workaround Frequency",VLOOKUP(A6,[1]RawData!A:DJ,98,FALSE)),"")</f>
        <v/>
      </c>
      <c r="AB6" s="26" t="str">
        <f>IF((AND(F6="LIVE",Y6=TRUE)),IF(VLOOKUP(A6,[1]RawData!A:DJ,99,FALSE)="","No Xoserve FTEs",VLOOKUP(A6,[1]RawData!A:DJ,99,FALSE)),"")</f>
        <v/>
      </c>
      <c r="AC6" s="26" t="str">
        <f>IF((AND(F6="LIVE",Y6=TRUE)),IF(VLOOKUP(A6,[1]RawData!A:DJ,94,FALSE)="","No Workaround Intensity",VLOOKUP(A6,[1]RawData!A:DJ,94,FALSE)),"")</f>
        <v/>
      </c>
      <c r="AD6" s="26" t="str">
        <f>IF((AND(F6="LIVE",Y6=TRUE)),IF(VLOOKUP(A6,[1]RawData!A:DJ,87,FALSE)="","No Lifespan Date",VLOOKUP(A6,[1]RawData!A:DJ,87,FALSE)),"")</f>
        <v/>
      </c>
      <c r="AE6" s="26" t="str">
        <f>IF(F6="LIVE",IF(VLOOKUP(A6,[1]RawData!A:DJ,100,FALSE)="","No Change Driver",VLOOKUP(A6,[1]RawData!A:DJ,100,FALSE)),"")</f>
        <v>Xoserve Internal CR (business improvement initiative)</v>
      </c>
      <c r="AF6" s="26" t="str">
        <f>IF(F6="LIVE",IF(VLOOKUP(A6,[1]RawData!A:DJ,101,FALSE)="","No Change Beneficiary",VLOOKUP(A6,[1]RawData!A:DJ,101,FALSE)),"")</f>
        <v>Multiple Market Groups</v>
      </c>
      <c r="AG6" s="26" t="b">
        <f>VLOOKUP(A6,[1]RawData!A:DJ,102,FALSE)</f>
        <v>0</v>
      </c>
      <c r="AH6" s="26" t="b">
        <f>VLOOKUP(A6,[1]RawData!A:DJ,103,FALSE)</f>
        <v>0</v>
      </c>
      <c r="AI6" s="26" t="b">
        <f>VLOOKUP(A6,[1]RawData!A:DJ,104,FALSE)</f>
        <v>0</v>
      </c>
      <c r="AJ6" s="26" t="str">
        <f>IF(F6="LIVE",IF(VLOOKUP(A6,[1]RawData!A:DJ,106,FALSE)="","No DSC Service Area",VLOOKUP(A6,[1]RawData!A:DJ,106,FALSE)),"")</f>
        <v>Service Area 23: Internal</v>
      </c>
      <c r="AK6" s="26" t="str">
        <f>IF(F6="LIVE",IF(VLOOKUP(A6,[1]RawData!A:DJ,107,FALSE)="","No Number of impacted DSC Service Areas",VLOOKUP(A6,[1]RawData!A:DJ,107,FALSE)),"")</f>
        <v>None (Xoserve internal initiative)</v>
      </c>
      <c r="AL6" s="26" t="str">
        <f>IF(F6="LIVE",IF(VLOOKUP(A6,[1]RawData!A:DJ,108,FALSE)="","No Change Improvement Scale",VLOOKUP(A6,[1]RawData!A:DJ,108,FALSE)),"")</f>
        <v>Medium</v>
      </c>
      <c r="AM6" s="27" t="b">
        <f>VLOOKUP(A6,[1]RawData!A:DJ,88,FALSE)</f>
        <v>0</v>
      </c>
      <c r="AN6" s="27" t="b">
        <f>VLOOKUP(A6,[1]RawData!A:DJ,90,FALSE)</f>
        <v>0</v>
      </c>
      <c r="AO6" s="27" t="b">
        <f>VLOOKUP(A6,[1]RawData!A:DJ,89,FALSE)</f>
        <v>0</v>
      </c>
      <c r="AP6" s="27" t="b">
        <f>VLOOKUP(A6,[1]RawData!A:DJ,109,FALSE)</f>
        <v>0</v>
      </c>
      <c r="AQ6" s="27" t="b">
        <f>VLOOKUP(A6,[1]RawData!A:DJ,96,FALSE)</f>
        <v>0</v>
      </c>
      <c r="AR6" s="27" t="b">
        <f>VLOOKUP(A6,[1]RawData!A:DJ,110,FALSE)</f>
        <v>0</v>
      </c>
      <c r="AS6" s="26" t="str">
        <f>IF(VLOOKUP($A6,[1]RawData!$A:$DJ,111,FALSE)="","No Date",VLOOKUP($A6,[1]RawData!$A:$DJ,111,FALSE))</f>
        <v>No Date</v>
      </c>
      <c r="AT6" s="26" t="str">
        <f>IF(VLOOKUP($A6,[1]RawData!$A:$DJ,112,FALSE)="","No Date",VLOOKUP($A6,[1]RawData!$A:$DJ,112,FALSE))</f>
        <v>No Date</v>
      </c>
      <c r="AU6" s="26" t="str">
        <f>IF(VLOOKUP($A6,[1]RawData!$A:$DJ,114,FALSE)="","No Date",VLOOKUP($A6,[1]RawData!$A:$DJ,114,FALSE))</f>
        <v>No Date</v>
      </c>
      <c r="AV6" s="26" t="str">
        <f>IF(VLOOKUP($A6,[1]RawData!$A:$DJ,113,FALSE)="","No Date",VLOOKUP($A6,[1]RawData!$A:$DJ,113,FALSE))</f>
        <v>No Date</v>
      </c>
    </row>
    <row r="7" spans="1:48">
      <c r="A7" s="23" t="s">
        <v>81</v>
      </c>
      <c r="B7" s="24" t="str">
        <f>VLOOKUP(G7,[1]StatusMappings!A:B,2,FALSE)</f>
        <v>1. Start-Up (Progressing through change governance)</v>
      </c>
      <c r="C7" s="23" t="s">
        <v>51</v>
      </c>
      <c r="D7" s="24" t="str">
        <f>VLOOKUP(A7,[1]RawData!A:DJ,2,FALSE)</f>
        <v>US01 Exception Remove Dummy Meter Occurrences</v>
      </c>
      <c r="E7" s="24" t="str">
        <f>VLOOKUP(A7,[1]RawData!A:DJ,20,FALSE)</f>
        <v>CR (Internal)</v>
      </c>
      <c r="F7" s="23" t="str">
        <f>VLOOKUP(A7,[1]RawData!A:DJ,21,FALSE)</f>
        <v>LIVE</v>
      </c>
      <c r="G7" s="23" t="str">
        <f>VLOOKUP(A7,[1]RawData!A:DJ,3,FALSE)</f>
        <v>2.2. Awaiting ME/BICC HLE Quote</v>
      </c>
      <c r="H7" s="25">
        <f t="shared" si="0"/>
        <v>0</v>
      </c>
      <c r="I7" s="25" t="str">
        <f>IF(ISNA(VLOOKUP(A7,[1]PrioritisationVariables!L:P,3,FALSE)),"",(VLOOKUP(A7,[1]PrioritisationVariables!L:P,3,FALSE)))</f>
        <v/>
      </c>
      <c r="J7" s="25" t="str">
        <f>IF(ISNA(VLOOKUP(A7,[1]PrioritisationVariables!L:P,5,FALSE)),"",(VLOOKUP(A7,[1]PrioritisationVariables!L:P,5,FALSE)))</f>
        <v/>
      </c>
      <c r="K7" s="26" t="str">
        <f>IF(F7="LIVE",IF(VLOOKUP(A7,[1]RawData!A:DJ,79,FALSE)="","No Platform",VLOOKUP(A7,[1]RawData!A:DJ,79,FALSE)),"")</f>
        <v>R &amp; N</v>
      </c>
      <c r="L7" s="26">
        <f>IF(VLOOKUP(A7,[1]RawData!A:DJ,9,FALSE)="","No Date",VLOOKUP(A7,[1]RawData!A:DJ,9,FALSE))</f>
        <v>43130</v>
      </c>
      <c r="M7" s="27" t="str">
        <f>VLOOKUP(A7,[1]RawData!A:DJ,16,FALSE)</f>
        <v>Jo Duncan/Dean Johnson</v>
      </c>
      <c r="N7" s="26" t="str">
        <f>IF(F7="LIVE",IF(VLOOKUP(A7,[1]RawData!A:DJ,19,FALSE)="","No Project Manager",VLOOKUP(A7,[1]RawData!A:DJ,19,FALSE)),"")</f>
        <v>Donna Johnson</v>
      </c>
      <c r="O7" s="31">
        <f>VLOOKUP(A7,[1]RawData!A:DJ,77,FALSE)</f>
        <v>50</v>
      </c>
      <c r="P7" s="27">
        <f>VLOOKUP(A7,[1]RawData!A:DJ,78,FALSE)</f>
        <v>0</v>
      </c>
      <c r="Q7" s="26" t="str">
        <f>IF(F7="LIVE",IF(VLOOKUP(A7,[1]RawData!A:DJ,81,FALSE)="","No Delivery Team",VLOOKUP(A7,[1]RawData!A:DJ,81,FALSE)),"")</f>
        <v>ME</v>
      </c>
      <c r="R7" s="27" t="str">
        <f>VLOOKUP(A7,[1]RawData!A:DJ,80,FALSE)</f>
        <v>XO3650</v>
      </c>
      <c r="S7" s="26" t="str">
        <f>IF(F7="LIVE",IF(VLOOKUP(A7,[1]RawData!A:DJ,60,FALSE)="","No Date",VLOOKUP(A7,[1]RawData!A:DJ,60,FALSE)),"")</f>
        <v>No Date</v>
      </c>
      <c r="T7" s="26" t="str">
        <f>IF(VLOOKUP(A7,[1]RawData!A:DJ,61,FALSE)="","No Date",VLOOKUP(A7,[1]RawData!A:DJ,61,FALSE))</f>
        <v>No Date</v>
      </c>
      <c r="U7" s="26">
        <f>IF(F7="LIVE",IF(VLOOKUP(A7,[1]RawData!A:DJ,11,FALSE)="","No Date",VLOOKUP(A7,[1]RawData!A:DJ,11,FALSE)),"")</f>
        <v>43281</v>
      </c>
      <c r="V7" s="26" t="str">
        <f>IF(F7="LIVE",IF(VLOOKUP(A7,[1]RawData!A:DJ,82,FALSE)="","No Application",VLOOKUP(A7,[1]RawData!A:DJ,82,FALSE)),"")</f>
        <v>ISU</v>
      </c>
      <c r="W7" s="26" t="str">
        <f>IF(F7="LIVE",IF(VLOOKUP(A7,[1]RawData!A:DJ,83,FALSE)="","No Process",VLOOKUP(A7,[1]RawData!A:DJ,83,FALSE)),"")</f>
        <v>Invoicing</v>
      </c>
      <c r="X7" s="26" t="str">
        <f>IF(F7="LIVE",IF(VLOOKUP(A7,[1]RawData!A:DJ,84,FALSE)="","No Delivery Effort",VLOOKUP(A7,[1]RawData!A:DJ,84,FALSE)),"")</f>
        <v>30-60 days</v>
      </c>
      <c r="Y7" s="27" t="b">
        <f>VLOOKUP(A7,[1]RawData!A:DJ,85,FALSE)</f>
        <v>1</v>
      </c>
      <c r="Z7" s="26" t="str">
        <f>IF((AND(F7="LIVE",Y7=TRUE)),IF(VLOOKUP(A7,[1]RawData!A:DJ,86,FALSE)="","No Workaround Accountability",VLOOKUP(A7,[1]RawData!A:DJ,86,FALSE)),"")</f>
        <v>Xoserve</v>
      </c>
      <c r="AA7" s="26" t="str">
        <f>IF((AND(F7="LIVE",Y7=TRUE)),IF(VLOOKUP(A7,[1]RawData!A:DJ,98,FALSE)="","No Workaround Frequency",VLOOKUP(A7,[1]RawData!A:DJ,98,FALSE)),"")</f>
        <v>Daily</v>
      </c>
      <c r="AB7" s="26" t="str">
        <f>IF((AND(F7="LIVE",Y7=TRUE)),IF(VLOOKUP(A7,[1]RawData!A:DJ,99,FALSE)="","No Xoserve FTEs",VLOOKUP(A7,[1]RawData!A:DJ,99,FALSE)),"")</f>
        <v>One</v>
      </c>
      <c r="AC7" s="26" t="str">
        <f>IF((AND(F7="LIVE",Y7=TRUE)),IF(VLOOKUP(A7,[1]RawData!A:DJ,94,FALSE)="","No Workaround Intensity",VLOOKUP(A7,[1]RawData!A:DJ,94,FALSE)),"")</f>
        <v>Low</v>
      </c>
      <c r="AD7" s="26">
        <f>IF((AND(F7="LIVE",Y7=TRUE)),IF(VLOOKUP(A7,[1]RawData!A:DJ,87,FALSE)="","No Lifespan Date",VLOOKUP(A7,[1]RawData!A:DJ,87,FALSE)),"")</f>
        <v>43281</v>
      </c>
      <c r="AE7" s="26" t="str">
        <f>IF(F7="LIVE",IF(VLOOKUP(A7,[1]RawData!A:DJ,100,FALSE)="","No Change Driver",VLOOKUP(A7,[1]RawData!A:DJ,100,FALSE)),"")</f>
        <v>Xoserve Internal CR (business improvement initiative)</v>
      </c>
      <c r="AF7" s="26" t="str">
        <f>IF(F7="LIVE",IF(VLOOKUP(A7,[1]RawData!A:DJ,101,FALSE)="","No Change Beneficiary",VLOOKUP(A7,[1]RawData!A:DJ,101,FALSE)),"")</f>
        <v>One Market Participant</v>
      </c>
      <c r="AG7" s="26" t="b">
        <f>VLOOKUP(A7,[1]RawData!A:DJ,102,FALSE)</f>
        <v>1</v>
      </c>
      <c r="AH7" s="26" t="b">
        <f>VLOOKUP(A7,[1]RawData!A:DJ,103,FALSE)</f>
        <v>0</v>
      </c>
      <c r="AI7" s="26" t="b">
        <f>VLOOKUP(A7,[1]RawData!A:DJ,104,FALSE)</f>
        <v>0</v>
      </c>
      <c r="AJ7" s="26" t="str">
        <f>IF(F7="LIVE",IF(VLOOKUP(A7,[1]RawData!A:DJ,106,FALSE)="","No DSC Service Area",VLOOKUP(A7,[1]RawData!A:DJ,106,FALSE)),"")</f>
        <v>Service Area 23: Internal</v>
      </c>
      <c r="AK7" s="26" t="str">
        <f>IF(F7="LIVE",IF(VLOOKUP(A7,[1]RawData!A:DJ,107,FALSE)="","No Number of impacted DSC Service Areas",VLOOKUP(A7,[1]RawData!A:DJ,107,FALSE)),"")</f>
        <v>None (Xoserve internal initiative)</v>
      </c>
      <c r="AL7" s="26" t="str">
        <f>IF(F7="LIVE",IF(VLOOKUP(A7,[1]RawData!A:DJ,108,FALSE)="","No Change Improvement Scale",VLOOKUP(A7,[1]RawData!A:DJ,108,FALSE)),"")</f>
        <v>Medium</v>
      </c>
      <c r="AM7" s="27" t="b">
        <f>VLOOKUP(A7,[1]RawData!A:DJ,88,FALSE)</f>
        <v>0</v>
      </c>
      <c r="AN7" s="27" t="b">
        <f>VLOOKUP(A7,[1]RawData!A:DJ,90,FALSE)</f>
        <v>0</v>
      </c>
      <c r="AO7" s="27" t="b">
        <f>VLOOKUP(A7,[1]RawData!A:DJ,89,FALSE)</f>
        <v>0</v>
      </c>
      <c r="AP7" s="27" t="b">
        <f>VLOOKUP(A7,[1]RawData!A:DJ,109,FALSE)</f>
        <v>0</v>
      </c>
      <c r="AQ7" s="27" t="b">
        <f>VLOOKUP(A7,[1]RawData!A:DJ,96,FALSE)</f>
        <v>0</v>
      </c>
      <c r="AR7" s="27" t="b">
        <f>VLOOKUP(A7,[1]RawData!A:DJ,110,FALSE)</f>
        <v>0</v>
      </c>
      <c r="AS7" s="26" t="str">
        <f>IF(VLOOKUP($A7,[1]RawData!$A:$DJ,111,FALSE)="","No Date",VLOOKUP($A7,[1]RawData!$A:$DJ,111,FALSE))</f>
        <v>No Date</v>
      </c>
      <c r="AT7" s="26" t="str">
        <f>IF(VLOOKUP($A7,[1]RawData!$A:$DJ,112,FALSE)="","No Date",VLOOKUP($A7,[1]RawData!$A:$DJ,112,FALSE))</f>
        <v>No Date</v>
      </c>
      <c r="AU7" s="26" t="str">
        <f>IF(VLOOKUP($A7,[1]RawData!$A:$DJ,114,FALSE)="","No Date",VLOOKUP($A7,[1]RawData!$A:$DJ,114,FALSE))</f>
        <v>No Date</v>
      </c>
      <c r="AV7" s="26" t="str">
        <f>IF(VLOOKUP($A7,[1]RawData!$A:$DJ,113,FALSE)="","No Date",VLOOKUP($A7,[1]RawData!$A:$DJ,113,FALSE))</f>
        <v>No Date</v>
      </c>
    </row>
    <row r="8" spans="1:48">
      <c r="A8" s="23" t="s">
        <v>82</v>
      </c>
      <c r="B8" s="24" t="str">
        <f>VLOOKUP(G8,[1]StatusMappings!A:B,2,FALSE)</f>
        <v>1. Start-Up (Progressing through change governance)</v>
      </c>
      <c r="C8" s="23" t="s">
        <v>61</v>
      </c>
      <c r="D8" s="24" t="str">
        <f>VLOOKUP(A8,[1]RawData!A:DJ,2,FALSE)</f>
        <v>Amendment to RGMA Validation Rules for Meter Asset Installation Date</v>
      </c>
      <c r="E8" s="24" t="str">
        <f>VLOOKUP(A8,[1]RawData!A:DJ,20,FALSE)</f>
        <v>CP</v>
      </c>
      <c r="F8" s="23" t="str">
        <f>VLOOKUP(A8,[1]RawData!A:DJ,21,FALSE)</f>
        <v>LIVE</v>
      </c>
      <c r="G8" s="23" t="str">
        <f>VLOOKUP(A8,[1]RawData!A:DJ,3,FALSE)</f>
        <v>7. BER/Business Case In Progress</v>
      </c>
      <c r="H8" s="25">
        <f t="shared" si="0"/>
        <v>0</v>
      </c>
      <c r="I8" s="25" t="str">
        <f>IF(ISNA(VLOOKUP(A8,[1]PrioritisationVariables!L:P,3,FALSE)),"",(VLOOKUP(A8,[1]PrioritisationVariables!L:P,3,FALSE)))</f>
        <v/>
      </c>
      <c r="J8" s="25" t="str">
        <f>IF(ISNA(VLOOKUP(A8,[1]PrioritisationVariables!L:P,5,FALSE)),"",(VLOOKUP(A8,[1]PrioritisationVariables!L:P,5,FALSE)))</f>
        <v/>
      </c>
      <c r="K8" s="26" t="str">
        <f>IF(F8="LIVE",IF(VLOOKUP(A8,[1]RawData!A:DJ,79,FALSE)="","No Platform",VLOOKUP(A8,[1]RawData!A:DJ,79,FALSE)),"")</f>
        <v>R &amp; N</v>
      </c>
      <c r="L8" s="26">
        <f>IF(VLOOKUP(A8,[1]RawData!A:DJ,9,FALSE)="","No Date",VLOOKUP(A8,[1]RawData!A:DJ,9,FALSE))</f>
        <v>43059</v>
      </c>
      <c r="M8" s="27" t="str">
        <f>VLOOKUP(A8,[1]RawData!A:DJ,16,FALSE)</f>
        <v>Andrew Margan</v>
      </c>
      <c r="N8" s="26" t="str">
        <f>IF(F8="LIVE",IF(VLOOKUP(A8,[1]RawData!A:DJ,19,FALSE)="","No Project Manager",VLOOKUP(A8,[1]RawData!A:DJ,19,FALSE)),"")</f>
        <v>Padmini Duvvuri</v>
      </c>
      <c r="O8" s="31">
        <f>VLOOKUP(A8,[1]RawData!A:DJ,77,FALSE)</f>
        <v>3</v>
      </c>
      <c r="P8" s="27">
        <f>VLOOKUP(A8,[1]RawData!A:DJ,78,FALSE)</f>
        <v>0</v>
      </c>
      <c r="Q8" s="26" t="str">
        <f>IF(F8="LIVE",IF(VLOOKUP(A8,[1]RawData!A:DJ,81,FALSE)="","No Delivery Team",VLOOKUP(A8,[1]RawData!A:DJ,81,FALSE)),"")</f>
        <v>Project Delivery</v>
      </c>
      <c r="R8" s="27">
        <f>VLOOKUP(A8,[1]RawData!A:DJ,80,FALSE)</f>
        <v>0</v>
      </c>
      <c r="S8" s="26">
        <f>IF(F8="LIVE",IF(VLOOKUP(A8,[1]RawData!A:DJ,60,FALSE)="","No Date",VLOOKUP(A8,[1]RawData!A:DJ,60,FALSE)),"")</f>
        <v>43413</v>
      </c>
      <c r="T8" s="26" t="str">
        <f>IF(VLOOKUP(A8,[1]RawData!A:DJ,61,FALSE)="","No Date",VLOOKUP(A8,[1]RawData!A:DJ,61,FALSE))</f>
        <v>No Date</v>
      </c>
      <c r="U8" s="26">
        <f>IF(F8="LIVE",IF(VLOOKUP(A8,[1]RawData!A:DJ,11,FALSE)="","No Date",VLOOKUP(A8,[1]RawData!A:DJ,11,FALSE)),"")</f>
        <v>43252</v>
      </c>
      <c r="V8" s="26" t="str">
        <f>IF(F8="LIVE",IF(VLOOKUP(A8,[1]RawData!A:DJ,82,FALSE)="","No Application",VLOOKUP(A8,[1]RawData!A:DJ,82,FALSE)),"")</f>
        <v>ISU</v>
      </c>
      <c r="W8" s="26" t="str">
        <f>IF(F8="LIVE",IF(VLOOKUP(A8,[1]RawData!A:DJ,83,FALSE)="","No Process",VLOOKUP(A8,[1]RawData!A:DJ,83,FALSE)),"")</f>
        <v>No Process</v>
      </c>
      <c r="X8" s="26" t="str">
        <f>IF(F8="LIVE",IF(VLOOKUP(A8,[1]RawData!A:DJ,84,FALSE)="","No Delivery Effort",VLOOKUP(A8,[1]RawData!A:DJ,84,FALSE)),"")</f>
        <v>60-100 days</v>
      </c>
      <c r="Y8" s="27" t="b">
        <f>VLOOKUP(A8,[1]RawData!A:DJ,85,FALSE)</f>
        <v>0</v>
      </c>
      <c r="Z8" s="26" t="str">
        <f>IF((AND(F8="LIVE",Y8=TRUE)),IF(VLOOKUP(A8,[1]RawData!A:DJ,86,FALSE)="","No Workaround Accountability",VLOOKUP(A8,[1]RawData!A:DJ,86,FALSE)),"")</f>
        <v/>
      </c>
      <c r="AA8" s="26" t="str">
        <f>IF((AND(F8="LIVE",Y8=TRUE)),IF(VLOOKUP(A8,[1]RawData!A:DJ,98,FALSE)="","No Workaround Frequency",VLOOKUP(A8,[1]RawData!A:DJ,98,FALSE)),"")</f>
        <v/>
      </c>
      <c r="AB8" s="26" t="str">
        <f>IF((AND(F8="LIVE",Y8=TRUE)),IF(VLOOKUP(A8,[1]RawData!A:DJ,99,FALSE)="","No Xoserve FTEs",VLOOKUP(A8,[1]RawData!A:DJ,99,FALSE)),"")</f>
        <v/>
      </c>
      <c r="AC8" s="26" t="str">
        <f>IF((AND(F8="LIVE",Y8=TRUE)),IF(VLOOKUP(A8,[1]RawData!A:DJ,94,FALSE)="","No Workaround Intensity",VLOOKUP(A8,[1]RawData!A:DJ,94,FALSE)),"")</f>
        <v/>
      </c>
      <c r="AD8" s="26" t="str">
        <f>IF((AND(F8="LIVE",Y8=TRUE)),IF(VLOOKUP(A8,[1]RawData!A:DJ,87,FALSE)="","No Lifespan Date",VLOOKUP(A8,[1]RawData!A:DJ,87,FALSE)),"")</f>
        <v/>
      </c>
      <c r="AE8" s="26" t="str">
        <f>IF(F8="LIVE",IF(VLOOKUP(A8,[1]RawData!A:DJ,100,FALSE)="","No Change Driver",VLOOKUP(A8,[1]RawData!A:DJ,100,FALSE)),"")</f>
        <v>ChMC endorsed Change Proposal</v>
      </c>
      <c r="AF8" s="26" t="str">
        <f>IF(F8="LIVE",IF(VLOOKUP(A8,[1]RawData!A:DJ,101,FALSE)="","No Change Beneficiary",VLOOKUP(A8,[1]RawData!A:DJ,101,FALSE)),"")</f>
        <v>All UK Gas Market Participants</v>
      </c>
      <c r="AG8" s="26" t="b">
        <f>VLOOKUP(A8,[1]RawData!A:DJ,102,FALSE)</f>
        <v>1</v>
      </c>
      <c r="AH8" s="26" t="b">
        <f>VLOOKUP(A8,[1]RawData!A:DJ,103,FALSE)</f>
        <v>1</v>
      </c>
      <c r="AI8" s="26" t="b">
        <f>VLOOKUP(A8,[1]RawData!A:DJ,104,FALSE)</f>
        <v>1</v>
      </c>
      <c r="AJ8" s="26" t="str">
        <f>IF(F8="LIVE",IF(VLOOKUP(A8,[1]RawData!A:DJ,106,FALSE)="","No DSC Service Area",VLOOKUP(A8,[1]RawData!A:DJ,106,FALSE)),"")</f>
        <v>Service Area 1: Manage Supply Point Registration</v>
      </c>
      <c r="AK8" s="26" t="str">
        <f>IF(F8="LIVE",IF(VLOOKUP(A8,[1]RawData!A:DJ,107,FALSE)="","No Number of impacted DSC Service Areas",VLOOKUP(A8,[1]RawData!A:DJ,107,FALSE)),"")</f>
        <v>One</v>
      </c>
      <c r="AL8" s="26" t="str">
        <f>IF(F8="LIVE",IF(VLOOKUP(A8,[1]RawData!A:DJ,108,FALSE)="","No Change Improvement Scale",VLOOKUP(A8,[1]RawData!A:DJ,108,FALSE)),"")</f>
        <v>Medium</v>
      </c>
      <c r="AM8" s="27" t="b">
        <f>VLOOKUP(A8,[1]RawData!A:DJ,88,FALSE)</f>
        <v>0</v>
      </c>
      <c r="AN8" s="27" t="b">
        <f>VLOOKUP(A8,[1]RawData!A:DJ,90,FALSE)</f>
        <v>0</v>
      </c>
      <c r="AO8" s="27" t="b">
        <f>VLOOKUP(A8,[1]RawData!A:DJ,89,FALSE)</f>
        <v>0</v>
      </c>
      <c r="AP8" s="27" t="b">
        <f>VLOOKUP(A8,[1]RawData!A:DJ,109,FALSE)</f>
        <v>0</v>
      </c>
      <c r="AQ8" s="27" t="b">
        <f>VLOOKUP(A8,[1]RawData!A:DJ,96,FALSE)</f>
        <v>1</v>
      </c>
      <c r="AR8" s="27" t="b">
        <f>VLOOKUP(A8,[1]RawData!A:DJ,110,FALSE)</f>
        <v>0</v>
      </c>
      <c r="AS8" s="26">
        <f>IF(VLOOKUP($A8,[1]RawData!$A:$DJ,111,FALSE)="","No Date",VLOOKUP($A8,[1]RawData!$A:$DJ,111,FALSE))</f>
        <v>43110</v>
      </c>
      <c r="AT8" s="26">
        <f>IF(VLOOKUP($A8,[1]RawData!$A:$DJ,112,FALSE)="","No Date",VLOOKUP($A8,[1]RawData!$A:$DJ,112,FALSE))</f>
        <v>43138</v>
      </c>
      <c r="AU8" s="26" t="str">
        <f>IF(VLOOKUP($A8,[1]RawData!$A:$DJ,114,FALSE)="","No Date",VLOOKUP($A8,[1]RawData!$A:$DJ,114,FALSE))</f>
        <v>No Date</v>
      </c>
      <c r="AV8" s="26" t="str">
        <f>IF(VLOOKUP($A8,[1]RawData!$A:$DJ,113,FALSE)="","No Date",VLOOKUP($A8,[1]RawData!$A:$DJ,113,FALSE))</f>
        <v>No Date</v>
      </c>
    </row>
    <row r="9" spans="1:48" ht="30">
      <c r="A9" s="23" t="s">
        <v>83</v>
      </c>
      <c r="B9" s="24" t="str">
        <f>VLOOKUP(G9,[1]StatusMappings!A:B,2,FALSE)</f>
        <v>1. Start-Up (Progressing through change governance)</v>
      </c>
      <c r="C9" s="23" t="s">
        <v>52</v>
      </c>
      <c r="D9" s="24" t="str">
        <f>VLOOKUP(A9,[1]RawData!A:DJ,2,FALSE)</f>
        <v>UNC Modification 0619A Protection from ratchet charges for daily read customers with AQ of 73,200kWh and below
MOD0619A</v>
      </c>
      <c r="E9" s="24" t="str">
        <f>VLOOKUP(A9,[1]RawData!A:DJ,20,FALSE)</f>
        <v>CP</v>
      </c>
      <c r="F9" s="23" t="str">
        <f>VLOOKUP(A9,[1]RawData!A:DJ,21,FALSE)</f>
        <v>LIVE</v>
      </c>
      <c r="G9" s="23" t="str">
        <f>VLOOKUP(A9,[1]RawData!A:DJ,3,FALSE)</f>
        <v>0.5 Change Proposal awaiting MOD approval (ROM complete)</v>
      </c>
      <c r="H9" s="25">
        <f t="shared" si="0"/>
        <v>0</v>
      </c>
      <c r="I9" s="25" t="str">
        <f>IF(ISNA(VLOOKUP(A9,[1]PrioritisationVariables!L:P,3,FALSE)),"",(VLOOKUP(A9,[1]PrioritisationVariables!L:P,3,FALSE)))</f>
        <v/>
      </c>
      <c r="J9" s="25" t="str">
        <f>IF(ISNA(VLOOKUP(A9,[1]PrioritisationVariables!L:P,5,FALSE)),"",(VLOOKUP(A9,[1]PrioritisationVariables!L:P,5,FALSE)))</f>
        <v/>
      </c>
      <c r="K9" s="26" t="str">
        <f>IF(F9="LIVE",IF(VLOOKUP(A9,[1]RawData!A:DJ,79,FALSE)="","No Platform",VLOOKUP(A9,[1]RawData!A:DJ,79,FALSE)),"")</f>
        <v>R &amp; N</v>
      </c>
      <c r="L9" s="26">
        <f>IF(VLOOKUP(A9,[1]RawData!A:DJ,9,FALSE)="","No Date",VLOOKUP(A9,[1]RawData!A:DJ,9,FALSE))</f>
        <v>43048</v>
      </c>
      <c r="M9" s="27" t="str">
        <f>VLOOKUP(A9,[1]RawData!A:DJ,16,FALSE)</f>
        <v>Steve Ganney</v>
      </c>
      <c r="N9" s="26" t="str">
        <f>IF(F9="LIVE",IF(VLOOKUP(A9,[1]RawData!A:DJ,19,FALSE)="","No Project Manager",VLOOKUP(A9,[1]RawData!A:DJ,19,FALSE)),"")</f>
        <v>Padmini Duvvuri</v>
      </c>
      <c r="O9" s="31">
        <f>VLOOKUP(A9,[1]RawData!A:DJ,77,FALSE)</f>
        <v>0</v>
      </c>
      <c r="P9" s="27">
        <f>VLOOKUP(A9,[1]RawData!A:DJ,78,FALSE)</f>
        <v>0</v>
      </c>
      <c r="Q9" s="26" t="str">
        <f>IF(F9="LIVE",IF(VLOOKUP(A9,[1]RawData!A:DJ,81,FALSE)="","No Delivery Team",VLOOKUP(A9,[1]RawData!A:DJ,81,FALSE)),"")</f>
        <v>Project Delivery</v>
      </c>
      <c r="R9" s="27" t="str">
        <f>VLOOKUP(A9,[1]RawData!A:DJ,80,FALSE)</f>
        <v>3595</v>
      </c>
      <c r="S9" s="26">
        <f>IF(F9="LIVE",IF(VLOOKUP(A9,[1]RawData!A:DJ,60,FALSE)="","No Date",VLOOKUP(A9,[1]RawData!A:DJ,60,FALSE)),"")</f>
        <v>43082</v>
      </c>
      <c r="T9" s="26">
        <f>IF(VLOOKUP(A9,[1]RawData!A:DJ,61,FALSE)="","No Date",VLOOKUP(A9,[1]RawData!A:DJ,61,FALSE))</f>
        <v>43082</v>
      </c>
      <c r="U9" s="26">
        <f>IF(F9="LIVE",IF(VLOOKUP(A9,[1]RawData!A:DJ,11,FALSE)="","No Date",VLOOKUP(A9,[1]RawData!A:DJ,11,FALSE)),"")</f>
        <v>43374</v>
      </c>
      <c r="V9" s="26" t="str">
        <f>IF(F9="LIVE",IF(VLOOKUP(A9,[1]RawData!A:DJ,82,FALSE)="","No Application",VLOOKUP(A9,[1]RawData!A:DJ,82,FALSE)),"")</f>
        <v>ISU</v>
      </c>
      <c r="W9" s="26" t="str">
        <f>IF(F9="LIVE",IF(VLOOKUP(A9,[1]RawData!A:DJ,83,FALSE)="","No Process",VLOOKUP(A9,[1]RawData!A:DJ,83,FALSE)),"")</f>
        <v>Invoicing</v>
      </c>
      <c r="X9" s="26" t="str">
        <f>IF(F9="LIVE",IF(VLOOKUP(A9,[1]RawData!A:DJ,84,FALSE)="","No Delivery Effort",VLOOKUP(A9,[1]RawData!A:DJ,84,FALSE)),"")</f>
        <v>0-30days</v>
      </c>
      <c r="Y9" s="27" t="b">
        <f>VLOOKUP(A9,[1]RawData!A:DJ,85,FALSE)</f>
        <v>0</v>
      </c>
      <c r="Z9" s="26" t="str">
        <f>IF((AND(F9="LIVE",Y9=TRUE)),IF(VLOOKUP(A9,[1]RawData!A:DJ,86,FALSE)="","No Workaround Accountability",VLOOKUP(A9,[1]RawData!A:DJ,86,FALSE)),"")</f>
        <v/>
      </c>
      <c r="AA9" s="26" t="str">
        <f>IF((AND(F9="LIVE",Y9=TRUE)),IF(VLOOKUP(A9,[1]RawData!A:DJ,98,FALSE)="","No Workaround Frequency",VLOOKUP(A9,[1]RawData!A:DJ,98,FALSE)),"")</f>
        <v/>
      </c>
      <c r="AB9" s="26" t="str">
        <f>IF((AND(F9="LIVE",Y9=TRUE)),IF(VLOOKUP(A9,[1]RawData!A:DJ,99,FALSE)="","No Xoserve FTEs",VLOOKUP(A9,[1]RawData!A:DJ,99,FALSE)),"")</f>
        <v/>
      </c>
      <c r="AC9" s="26" t="str">
        <f>IF((AND(F9="LIVE",Y9=TRUE)),IF(VLOOKUP(A9,[1]RawData!A:DJ,94,FALSE)="","No Workaround Intensity",VLOOKUP(A9,[1]RawData!A:DJ,94,FALSE)),"")</f>
        <v/>
      </c>
      <c r="AD9" s="26" t="str">
        <f>IF((AND(F9="LIVE",Y9=TRUE)),IF(VLOOKUP(A9,[1]RawData!A:DJ,87,FALSE)="","No Lifespan Date",VLOOKUP(A9,[1]RawData!A:DJ,87,FALSE)),"")</f>
        <v/>
      </c>
      <c r="AE9" s="26" t="str">
        <f>IF(F9="LIVE",IF(VLOOKUP(A9,[1]RawData!A:DJ,100,FALSE)="","No Change Driver",VLOOKUP(A9,[1]RawData!A:DJ,100,FALSE)),"")</f>
        <v>MOD/Ofgem</v>
      </c>
      <c r="AF9" s="26" t="str">
        <f>IF(F9="LIVE",IF(VLOOKUP(A9,[1]RawData!A:DJ,101,FALSE)="","No Change Beneficiary",VLOOKUP(A9,[1]RawData!A:DJ,101,FALSE)),"")</f>
        <v>All UK Gas Market Participants</v>
      </c>
      <c r="AG9" s="26" t="b">
        <f>VLOOKUP(A9,[1]RawData!A:DJ,102,FALSE)</f>
        <v>1</v>
      </c>
      <c r="AH9" s="26" t="b">
        <f>VLOOKUP(A9,[1]RawData!A:DJ,103,FALSE)</f>
        <v>1</v>
      </c>
      <c r="AI9" s="26" t="b">
        <f>VLOOKUP(A9,[1]RawData!A:DJ,104,FALSE)</f>
        <v>1</v>
      </c>
      <c r="AJ9" s="26" t="str">
        <f>IF(F9="LIVE",IF(VLOOKUP(A9,[1]RawData!A:DJ,106,FALSE)="","No DSC Service Area",VLOOKUP(A9,[1]RawData!A:DJ,106,FALSE)),"")</f>
        <v>Service Area 7: NTS Capacity / LDZ Capacity / Commodity / Reconciliation / Ad-Hoc Adjustment and Energy Balancing Invoices</v>
      </c>
      <c r="AK9" s="26" t="str">
        <f>IF(F9="LIVE",IF(VLOOKUP(A9,[1]RawData!A:DJ,107,FALSE)="","No Number of impacted DSC Service Areas",VLOOKUP(A9,[1]RawData!A:DJ,107,FALSE)),"")</f>
        <v>Two to Five</v>
      </c>
      <c r="AL9" s="26" t="str">
        <f>IF(F9="LIVE",IF(VLOOKUP(A9,[1]RawData!A:DJ,108,FALSE)="","No Change Improvement Scale",VLOOKUP(A9,[1]RawData!A:DJ,108,FALSE)),"")</f>
        <v>Medium</v>
      </c>
      <c r="AM9" s="27" t="b">
        <f>VLOOKUP(A9,[1]RawData!A:DJ,88,FALSE)</f>
        <v>0</v>
      </c>
      <c r="AN9" s="27" t="b">
        <f>VLOOKUP(A9,[1]RawData!A:DJ,90,FALSE)</f>
        <v>0</v>
      </c>
      <c r="AO9" s="27" t="b">
        <f>VLOOKUP(A9,[1]RawData!A:DJ,89,FALSE)</f>
        <v>0</v>
      </c>
      <c r="AP9" s="27" t="b">
        <f>VLOOKUP(A9,[1]RawData!A:DJ,109,FALSE)</f>
        <v>0</v>
      </c>
      <c r="AQ9" s="27" t="b">
        <f>VLOOKUP(A9,[1]RawData!A:DJ,96,FALSE)</f>
        <v>0</v>
      </c>
      <c r="AR9" s="27" t="b">
        <f>VLOOKUP(A9,[1]RawData!A:DJ,110,FALSE)</f>
        <v>0</v>
      </c>
      <c r="AS9" s="26">
        <f>IF(VLOOKUP($A9,[1]RawData!$A:$DJ,111,FALSE)="","No Date",VLOOKUP($A9,[1]RawData!$A:$DJ,111,FALSE))</f>
        <v>43082</v>
      </c>
      <c r="AT9" s="26" t="str">
        <f>IF(VLOOKUP($A9,[1]RawData!$A:$DJ,112,FALSE)="","No Date",VLOOKUP($A9,[1]RawData!$A:$DJ,112,FALSE))</f>
        <v>No Date</v>
      </c>
      <c r="AU9" s="26" t="str">
        <f>IF(VLOOKUP($A9,[1]RawData!$A:$DJ,114,FALSE)="","No Date",VLOOKUP($A9,[1]RawData!$A:$DJ,114,FALSE))</f>
        <v>No Date</v>
      </c>
      <c r="AV9" s="26" t="str">
        <f>IF(VLOOKUP($A9,[1]RawData!$A:$DJ,113,FALSE)="","No Date",VLOOKUP($A9,[1]RawData!$A:$DJ,113,FALSE))</f>
        <v>No Date</v>
      </c>
    </row>
    <row r="10" spans="1:48">
      <c r="A10" s="23">
        <v>3667</v>
      </c>
      <c r="B10" s="24" t="e">
        <f>VLOOKUP(G10,[1]StatusMappings!A:B,2,FALSE)</f>
        <v>#N/A</v>
      </c>
      <c r="C10" s="23" t="s">
        <v>61</v>
      </c>
      <c r="D10" s="24" t="e">
        <f>VLOOKUP(A10,[1]RawData!A:DJ,2,FALSE)</f>
        <v>#N/A</v>
      </c>
      <c r="E10" s="24" t="e">
        <f>VLOOKUP(A10,[1]RawData!A:DJ,20,FALSE)</f>
        <v>#N/A</v>
      </c>
      <c r="F10" s="23" t="e">
        <f>VLOOKUP(A10,[1]RawData!A:DJ,21,FALSE)</f>
        <v>#N/A</v>
      </c>
      <c r="G10" s="23" t="e">
        <f>VLOOKUP(A10,[1]RawData!A:DJ,3,FALSE)</f>
        <v>#N/A</v>
      </c>
      <c r="H10" s="25">
        <f t="shared" si="0"/>
        <v>0</v>
      </c>
      <c r="I10" s="25" t="str">
        <f>IF(ISNA(VLOOKUP(A10,[1]PrioritisationVariables!L:P,3,FALSE)),"",(VLOOKUP(A10,[1]PrioritisationVariables!L:P,3,FALSE)))</f>
        <v/>
      </c>
      <c r="J10" s="25" t="str">
        <f>IF(ISNA(VLOOKUP(A10,[1]PrioritisationVariables!L:P,5,FALSE)),"",(VLOOKUP(A10,[1]PrioritisationVariables!L:P,5,FALSE)))</f>
        <v/>
      </c>
      <c r="K10" s="26" t="e">
        <f>IF(F10="LIVE",IF(VLOOKUP(A10,[1]RawData!A:DJ,79,FALSE)="","No Platform",VLOOKUP(A10,[1]RawData!A:DJ,79,FALSE)),"")</f>
        <v>#N/A</v>
      </c>
      <c r="L10" s="26" t="e">
        <f>IF(VLOOKUP(A10,[1]RawData!A:DJ,9,FALSE)="","No Date",VLOOKUP(A10,[1]RawData!A:DJ,9,FALSE))</f>
        <v>#N/A</v>
      </c>
      <c r="M10" s="27" t="e">
        <f>VLOOKUP(A10,[1]RawData!A:DJ,16,FALSE)</f>
        <v>#N/A</v>
      </c>
      <c r="N10" s="26" t="e">
        <f>IF(F10="LIVE",IF(VLOOKUP(A10,[1]RawData!A:DJ,19,FALSE)="","No Project Manager",VLOOKUP(A10,[1]RawData!A:DJ,19,FALSE)),"")</f>
        <v>#N/A</v>
      </c>
      <c r="O10" s="31" t="e">
        <f>VLOOKUP(A10,[1]RawData!A:DJ,77,FALSE)</f>
        <v>#N/A</v>
      </c>
      <c r="P10" s="27" t="e">
        <f>VLOOKUP(A10,[1]RawData!A:DJ,78,FALSE)</f>
        <v>#N/A</v>
      </c>
      <c r="Q10" s="26" t="e">
        <f>IF(F10="LIVE",IF(VLOOKUP(A10,[1]RawData!A:DJ,81,FALSE)="","No Delivery Team",VLOOKUP(A10,[1]RawData!A:DJ,81,FALSE)),"")</f>
        <v>#N/A</v>
      </c>
      <c r="R10" s="27" t="e">
        <f>VLOOKUP(A10,[1]RawData!A:DJ,80,FALSE)</f>
        <v>#N/A</v>
      </c>
      <c r="S10" s="26" t="e">
        <f>IF(F10="LIVE",IF(VLOOKUP(A10,[1]RawData!A:DJ,60,FALSE)="","No Date",VLOOKUP(A10,[1]RawData!A:DJ,60,FALSE)),"")</f>
        <v>#N/A</v>
      </c>
      <c r="T10" s="26" t="e">
        <f>IF(VLOOKUP(A10,[1]RawData!A:DJ,61,FALSE)="","No Date",VLOOKUP(A10,[1]RawData!A:DJ,61,FALSE))</f>
        <v>#N/A</v>
      </c>
      <c r="U10" s="26" t="e">
        <f>IF(F10="LIVE",IF(VLOOKUP(A10,[1]RawData!A:DJ,11,FALSE)="","No Date",VLOOKUP(A10,[1]RawData!A:DJ,11,FALSE)),"")</f>
        <v>#N/A</v>
      </c>
      <c r="V10" s="26" t="e">
        <f>IF(F10="LIVE",IF(VLOOKUP(A10,[1]RawData!A:DJ,82,FALSE)="","No Application",VLOOKUP(A10,[1]RawData!A:DJ,82,FALSE)),"")</f>
        <v>#N/A</v>
      </c>
      <c r="W10" s="26" t="e">
        <f>IF(F10="LIVE",IF(VLOOKUP(A10,[1]RawData!A:DJ,83,FALSE)="","No Process",VLOOKUP(A10,[1]RawData!A:DJ,83,FALSE)),"")</f>
        <v>#N/A</v>
      </c>
      <c r="X10" s="26" t="e">
        <f>IF(F10="LIVE",IF(VLOOKUP(A10,[1]RawData!A:DJ,84,FALSE)="","No Delivery Effort",VLOOKUP(A10,[1]RawData!A:DJ,84,FALSE)),"")</f>
        <v>#N/A</v>
      </c>
      <c r="Y10" s="27" t="e">
        <f>VLOOKUP(A10,[1]RawData!A:DJ,85,FALSE)</f>
        <v>#N/A</v>
      </c>
      <c r="Z10" s="26" t="e">
        <f>IF((AND(F10="LIVE",Y10=TRUE)),IF(VLOOKUP(A10,[1]RawData!A:DJ,86,FALSE)="","No Workaround Accountability",VLOOKUP(A10,[1]RawData!A:DJ,86,FALSE)),"")</f>
        <v>#N/A</v>
      </c>
      <c r="AA10" s="26" t="e">
        <f>IF((AND(F10="LIVE",Y10=TRUE)),IF(VLOOKUP(A10,[1]RawData!A:DJ,98,FALSE)="","No Workaround Frequency",VLOOKUP(A10,[1]RawData!A:DJ,98,FALSE)),"")</f>
        <v>#N/A</v>
      </c>
      <c r="AB10" s="26" t="e">
        <f>IF((AND(F10="LIVE",Y10=TRUE)),IF(VLOOKUP(A10,[1]RawData!A:DJ,99,FALSE)="","No Xoserve FTEs",VLOOKUP(A10,[1]RawData!A:DJ,99,FALSE)),"")</f>
        <v>#N/A</v>
      </c>
      <c r="AC10" s="26" t="e">
        <f>IF((AND(F10="LIVE",Y10=TRUE)),IF(VLOOKUP(A10,[1]RawData!A:DJ,94,FALSE)="","No Workaround Intensity",VLOOKUP(A10,[1]RawData!A:DJ,94,FALSE)),"")</f>
        <v>#N/A</v>
      </c>
      <c r="AD10" s="26" t="e">
        <f>IF((AND(F10="LIVE",Y10=TRUE)),IF(VLOOKUP(A10,[1]RawData!A:DJ,87,FALSE)="","No Lifespan Date",VLOOKUP(A10,[1]RawData!A:DJ,87,FALSE)),"")</f>
        <v>#N/A</v>
      </c>
      <c r="AE10" s="26" t="e">
        <f>IF(F10="LIVE",IF(VLOOKUP(A10,[1]RawData!A:DJ,100,FALSE)="","No Change Driver",VLOOKUP(A10,[1]RawData!A:DJ,100,FALSE)),"")</f>
        <v>#N/A</v>
      </c>
      <c r="AF10" s="26" t="e">
        <f>IF(F10="LIVE",IF(VLOOKUP(A10,[1]RawData!A:DJ,101,FALSE)="","No Change Beneficiary",VLOOKUP(A10,[1]RawData!A:DJ,101,FALSE)),"")</f>
        <v>#N/A</v>
      </c>
      <c r="AG10" s="26" t="e">
        <f>VLOOKUP(A10,[1]RawData!A:DJ,102,FALSE)</f>
        <v>#N/A</v>
      </c>
      <c r="AH10" s="26" t="e">
        <f>VLOOKUP(A10,[1]RawData!A:DJ,103,FALSE)</f>
        <v>#N/A</v>
      </c>
      <c r="AI10" s="26" t="e">
        <f>VLOOKUP(A10,[1]RawData!A:DJ,104,FALSE)</f>
        <v>#N/A</v>
      </c>
      <c r="AJ10" s="26" t="e">
        <f>IF(F10="LIVE",IF(VLOOKUP(A10,[1]RawData!A:DJ,106,FALSE)="","No DSC Service Area",VLOOKUP(A10,[1]RawData!A:DJ,106,FALSE)),"")</f>
        <v>#N/A</v>
      </c>
      <c r="AK10" s="26" t="e">
        <f>IF(F10="LIVE",IF(VLOOKUP(A10,[1]RawData!A:DJ,107,FALSE)="","No Number of impacted DSC Service Areas",VLOOKUP(A10,[1]RawData!A:DJ,107,FALSE)),"")</f>
        <v>#N/A</v>
      </c>
      <c r="AL10" s="26" t="e">
        <f>IF(F10="LIVE",IF(VLOOKUP(A10,[1]RawData!A:DJ,108,FALSE)="","No Change Improvement Scale",VLOOKUP(A10,[1]RawData!A:DJ,108,FALSE)),"")</f>
        <v>#N/A</v>
      </c>
      <c r="AM10" s="27" t="e">
        <f>VLOOKUP(A10,[1]RawData!A:DJ,88,FALSE)</f>
        <v>#N/A</v>
      </c>
      <c r="AN10" s="27" t="e">
        <f>VLOOKUP(A10,[1]RawData!A:DJ,90,FALSE)</f>
        <v>#N/A</v>
      </c>
      <c r="AO10" s="27" t="e">
        <f>VLOOKUP(A10,[1]RawData!A:DJ,89,FALSE)</f>
        <v>#N/A</v>
      </c>
      <c r="AP10" s="27" t="e">
        <f>VLOOKUP(A10,[1]RawData!A:DJ,109,FALSE)</f>
        <v>#N/A</v>
      </c>
      <c r="AQ10" s="27" t="e">
        <f>VLOOKUP(A10,[1]RawData!A:DJ,96,FALSE)</f>
        <v>#N/A</v>
      </c>
      <c r="AR10" s="27" t="e">
        <f>VLOOKUP(A10,[1]RawData!A:DJ,110,FALSE)</f>
        <v>#N/A</v>
      </c>
      <c r="AS10" s="26" t="e">
        <f>IF(VLOOKUP($A10,[1]RawData!$A:$DJ,111,FALSE)="","No Date",VLOOKUP($A10,[1]RawData!$A:$DJ,111,FALSE))</f>
        <v>#N/A</v>
      </c>
      <c r="AT10" s="26" t="e">
        <f>IF(VLOOKUP($A10,[1]RawData!$A:$DJ,112,FALSE)="","No Date",VLOOKUP($A10,[1]RawData!$A:$DJ,112,FALSE))</f>
        <v>#N/A</v>
      </c>
      <c r="AU10" s="26" t="e">
        <f>IF(VLOOKUP($A10,[1]RawData!$A:$DJ,114,FALSE)="","No Date",VLOOKUP($A10,[1]RawData!$A:$DJ,114,FALSE))</f>
        <v>#N/A</v>
      </c>
      <c r="AV10" s="26" t="e">
        <f>IF(VLOOKUP($A10,[1]RawData!$A:$DJ,113,FALSE)="","No Date",VLOOKUP($A10,[1]RawData!$A:$DJ,113,FALSE))</f>
        <v>#N/A</v>
      </c>
    </row>
    <row r="11" spans="1:48">
      <c r="A11" s="23" t="s">
        <v>84</v>
      </c>
      <c r="B11" s="24" t="str">
        <f>VLOOKUP(G11,[1]StatusMappings!A:B,2,FALSE)</f>
        <v>2. Change sanction/approved and in project delivery</v>
      </c>
      <c r="C11" s="23" t="s">
        <v>63</v>
      </c>
      <c r="D11" s="24" t="str">
        <f>VLOOKUP(A11,[1]RawData!A:DJ,2,FALSE)</f>
        <v>Change to validation of address fields</v>
      </c>
      <c r="E11" s="24" t="str">
        <f>VLOOKUP(A11,[1]RawData!A:DJ,20,FALSE)</f>
        <v>CR (Internal)</v>
      </c>
      <c r="F11" s="23" t="str">
        <f>VLOOKUP(A11,[1]RawData!A:DJ,21,FALSE)</f>
        <v>LIVE</v>
      </c>
      <c r="G11" s="23" t="str">
        <f>VLOOKUP(A11,[1]RawData!A:DJ,3,FALSE)</f>
        <v>11. Change In Delivery</v>
      </c>
      <c r="H11" s="25">
        <f t="shared" si="0"/>
        <v>0</v>
      </c>
      <c r="I11" s="25" t="str">
        <f>IF(ISNA(VLOOKUP(A11,[1]PrioritisationVariables!L:P,3,FALSE)),"",(VLOOKUP(A11,[1]PrioritisationVariables!L:P,3,FALSE)))</f>
        <v/>
      </c>
      <c r="J11" s="25" t="str">
        <f>IF(ISNA(VLOOKUP(A11,[1]PrioritisationVariables!L:P,5,FALSE)),"",(VLOOKUP(A11,[1]PrioritisationVariables!L:P,5,FALSE)))</f>
        <v/>
      </c>
      <c r="K11" s="26" t="str">
        <f>IF(F11="LIVE",IF(VLOOKUP(A11,[1]RawData!A:DJ,79,FALSE)="","No Platform",VLOOKUP(A11,[1]RawData!A:DJ,79,FALSE)),"")</f>
        <v>R &amp; N</v>
      </c>
      <c r="L11" s="26">
        <f>IF(VLOOKUP(A11,[1]RawData!A:DJ,9,FALSE)="","No Date",VLOOKUP(A11,[1]RawData!A:DJ,9,FALSE))</f>
        <v>43033</v>
      </c>
      <c r="M11" s="27" t="str">
        <f>VLOOKUP(A11,[1]RawData!A:DJ,16,FALSE)</f>
        <v>Richard Cresswell</v>
      </c>
      <c r="N11" s="26" t="str">
        <f>IF(F11="LIVE",IF(VLOOKUP(A11,[1]RawData!A:DJ,19,FALSE)="","No Project Manager",VLOOKUP(A11,[1]RawData!A:DJ,19,FALSE)),"")</f>
        <v>Christina Francis</v>
      </c>
      <c r="O11" s="31">
        <f>VLOOKUP(A11,[1]RawData!A:DJ,77,FALSE)</f>
        <v>2</v>
      </c>
      <c r="P11" s="27" t="str">
        <f>VLOOKUP(A11,[1]RawData!A:DJ,78,FALSE)</f>
        <v>UKLP IADBI359</v>
      </c>
      <c r="Q11" s="26" t="str">
        <f>IF(F11="LIVE",IF(VLOOKUP(A11,[1]RawData!A:DJ,81,FALSE)="","No Delivery Team",VLOOKUP(A11,[1]RawData!A:DJ,81,FALSE)),"")</f>
        <v>Project Delivery</v>
      </c>
      <c r="R11" s="27">
        <f>VLOOKUP(A11,[1]RawData!A:DJ,80,FALSE)</f>
        <v>0</v>
      </c>
      <c r="S11" s="26">
        <f>IF(F11="LIVE",IF(VLOOKUP(A11,[1]RawData!A:DJ,60,FALSE)="","No Date",VLOOKUP(A11,[1]RawData!A:DJ,60,FALSE)),"")</f>
        <v>43280</v>
      </c>
      <c r="T11" s="26" t="str">
        <f>IF(VLOOKUP(A11,[1]RawData!A:DJ,61,FALSE)="","No Date",VLOOKUP(A11,[1]RawData!A:DJ,61,FALSE))</f>
        <v>No Date</v>
      </c>
      <c r="U11" s="26">
        <f>IF(F11="LIVE",IF(VLOOKUP(A11,[1]RawData!A:DJ,11,FALSE)="","No Date",VLOOKUP(A11,[1]RawData!A:DJ,11,FALSE)),"")</f>
        <v>43280</v>
      </c>
      <c r="V11" s="26" t="str">
        <f>IF(F11="LIVE",IF(VLOOKUP(A11,[1]RawData!A:DJ,82,FALSE)="","No Application",VLOOKUP(A11,[1]RawData!A:DJ,82,FALSE)),"")</f>
        <v>CMS</v>
      </c>
      <c r="W11" s="26" t="str">
        <f>IF(F11="LIVE",IF(VLOOKUP(A11,[1]RawData!A:DJ,83,FALSE)="","No Process",VLOOKUP(A11,[1]RawData!A:DJ,83,FALSE)),"")</f>
        <v>Other</v>
      </c>
      <c r="X11" s="26" t="str">
        <f>IF(F11="LIVE",IF(VLOOKUP(A11,[1]RawData!A:DJ,84,FALSE)="","No Delivery Effort",VLOOKUP(A11,[1]RawData!A:DJ,84,FALSE)),"")</f>
        <v>31-100days</v>
      </c>
      <c r="Y11" s="27" t="b">
        <f>VLOOKUP(A11,[1]RawData!A:DJ,85,FALSE)</f>
        <v>0</v>
      </c>
      <c r="Z11" s="26" t="str">
        <f>IF((AND(F11="LIVE",Y11=TRUE)),IF(VLOOKUP(A11,[1]RawData!A:DJ,86,FALSE)="","No Workaround Accountability",VLOOKUP(A11,[1]RawData!A:DJ,86,FALSE)),"")</f>
        <v/>
      </c>
      <c r="AA11" s="26" t="str">
        <f>IF((AND(F11="LIVE",Y11=TRUE)),IF(VLOOKUP(A11,[1]RawData!A:DJ,98,FALSE)="","No Workaround Frequency",VLOOKUP(A11,[1]RawData!A:DJ,98,FALSE)),"")</f>
        <v/>
      </c>
      <c r="AB11" s="26" t="str">
        <f>IF((AND(F11="LIVE",Y11=TRUE)),IF(VLOOKUP(A11,[1]RawData!A:DJ,99,FALSE)="","No Xoserve FTEs",VLOOKUP(A11,[1]RawData!A:DJ,99,FALSE)),"")</f>
        <v/>
      </c>
      <c r="AC11" s="26" t="str">
        <f>IF((AND(F11="LIVE",Y11=TRUE)),IF(VLOOKUP(A11,[1]RawData!A:DJ,94,FALSE)="","No Workaround Intensity",VLOOKUP(A11,[1]RawData!A:DJ,94,FALSE)),"")</f>
        <v/>
      </c>
      <c r="AD11" s="26" t="str">
        <f>IF((AND(F11="LIVE",Y11=TRUE)),IF(VLOOKUP(A11,[1]RawData!A:DJ,87,FALSE)="","No Lifespan Date",VLOOKUP(A11,[1]RawData!A:DJ,87,FALSE)),"")</f>
        <v/>
      </c>
      <c r="AE11" s="26" t="str">
        <f>IF(F11="LIVE",IF(VLOOKUP(A11,[1]RawData!A:DJ,100,FALSE)="","No Change Driver",VLOOKUP(A11,[1]RawData!A:DJ,100,FALSE)),"")</f>
        <v>No Change Driver</v>
      </c>
      <c r="AF11" s="26" t="str">
        <f>IF(F11="LIVE",IF(VLOOKUP(A11,[1]RawData!A:DJ,101,FALSE)="","No Change Beneficiary",VLOOKUP(A11,[1]RawData!A:DJ,101,FALSE)),"")</f>
        <v>No Change Beneficiary</v>
      </c>
      <c r="AG11" s="26" t="b">
        <f>VLOOKUP(A11,[1]RawData!A:DJ,102,FALSE)</f>
        <v>0</v>
      </c>
      <c r="AH11" s="26" t="b">
        <f>VLOOKUP(A11,[1]RawData!A:DJ,103,FALSE)</f>
        <v>0</v>
      </c>
      <c r="AI11" s="26" t="b">
        <f>VLOOKUP(A11,[1]RawData!A:DJ,104,FALSE)</f>
        <v>0</v>
      </c>
      <c r="AJ11" s="26" t="str">
        <f>IF(F11="LIVE",IF(VLOOKUP(A11,[1]RawData!A:DJ,106,FALSE)="","No DSC Service Area",VLOOKUP(A11,[1]RawData!A:DJ,106,FALSE)),"")</f>
        <v>No DSC Service Area</v>
      </c>
      <c r="AK11" s="26" t="str">
        <f>IF(F11="LIVE",IF(VLOOKUP(A11,[1]RawData!A:DJ,107,FALSE)="","No Number of impacted DSC Service Areas",VLOOKUP(A11,[1]RawData!A:DJ,107,FALSE)),"")</f>
        <v>No Number of impacted DSC Service Areas</v>
      </c>
      <c r="AL11" s="26" t="str">
        <f>IF(F11="LIVE",IF(VLOOKUP(A11,[1]RawData!A:DJ,108,FALSE)="","No Change Improvement Scale",VLOOKUP(A11,[1]RawData!A:DJ,108,FALSE)),"")</f>
        <v>No Change Improvement Scale</v>
      </c>
      <c r="AM11" s="27" t="b">
        <f>VLOOKUP(A11,[1]RawData!A:DJ,88,FALSE)</f>
        <v>0</v>
      </c>
      <c r="AN11" s="27" t="b">
        <f>VLOOKUP(A11,[1]RawData!A:DJ,90,FALSE)</f>
        <v>0</v>
      </c>
      <c r="AO11" s="27" t="b">
        <f>VLOOKUP(A11,[1]RawData!A:DJ,89,FALSE)</f>
        <v>0</v>
      </c>
      <c r="AP11" s="27" t="b">
        <f>VLOOKUP(A11,[1]RawData!A:DJ,109,FALSE)</f>
        <v>0</v>
      </c>
      <c r="AQ11" s="27" t="b">
        <f>VLOOKUP(A11,[1]RawData!A:DJ,96,FALSE)</f>
        <v>0</v>
      </c>
      <c r="AR11" s="27" t="b">
        <f>VLOOKUP(A11,[1]RawData!A:DJ,110,FALSE)</f>
        <v>0</v>
      </c>
      <c r="AS11" s="26">
        <f>IF(VLOOKUP($A11,[1]RawData!$A:$DJ,111,FALSE)="","No Date",VLOOKUP($A11,[1]RawData!$A:$DJ,111,FALSE))</f>
        <v>43019</v>
      </c>
      <c r="AT11" s="26">
        <f>IF(VLOOKUP($A11,[1]RawData!$A:$DJ,112,FALSE)="","No Date",VLOOKUP($A11,[1]RawData!$A:$DJ,112,FALSE))</f>
        <v>43019</v>
      </c>
      <c r="AU11" s="26">
        <f>IF(VLOOKUP($A11,[1]RawData!$A:$DJ,114,FALSE)="","No Date",VLOOKUP($A11,[1]RawData!$A:$DJ,114,FALSE))</f>
        <v>43110</v>
      </c>
      <c r="AV11" s="26" t="str">
        <f>IF(VLOOKUP($A11,[1]RawData!$A:$DJ,113,FALSE)="","No Date",VLOOKUP($A11,[1]RawData!$A:$DJ,113,FALSE))</f>
        <v>No Date</v>
      </c>
    </row>
    <row r="12" spans="1:48">
      <c r="A12" s="23" t="s">
        <v>85</v>
      </c>
      <c r="B12" s="24" t="str">
        <f>VLOOKUP(G12,[1]StatusMappings!A:B,2,FALSE)</f>
        <v>1. Start-Up (Progressing through change governance)</v>
      </c>
      <c r="C12" s="23" t="s">
        <v>52</v>
      </c>
      <c r="D12" s="24" t="str">
        <f>VLOOKUP(A12,[1]RawData!A:DJ,2,FALSE)</f>
        <v>UNC Modification 0636 - - Updating the parameters for the NTS Optional Commodity Charge</v>
      </c>
      <c r="E12" s="24" t="str">
        <f>VLOOKUP(A12,[1]RawData!A:DJ,20,FALSE)</f>
        <v>CP</v>
      </c>
      <c r="F12" s="23" t="str">
        <f>VLOOKUP(A12,[1]RawData!A:DJ,21,FALSE)</f>
        <v>LIVE</v>
      </c>
      <c r="G12" s="23" t="str">
        <f>VLOOKUP(A12,[1]RawData!A:DJ,3,FALSE)</f>
        <v>0.5 Change Proposal awaiting MOD approval (ROM complete)</v>
      </c>
      <c r="H12" s="25">
        <f t="shared" si="0"/>
        <v>0</v>
      </c>
      <c r="I12" s="25" t="str">
        <f>IF(ISNA(VLOOKUP(A12,[1]PrioritisationVariables!L:P,3,FALSE)),"",(VLOOKUP(A12,[1]PrioritisationVariables!L:P,3,FALSE)))</f>
        <v/>
      </c>
      <c r="J12" s="25" t="str">
        <f>IF(ISNA(VLOOKUP(A12,[1]PrioritisationVariables!L:P,5,FALSE)),"",(VLOOKUP(A12,[1]PrioritisationVariables!L:P,5,FALSE)))</f>
        <v/>
      </c>
      <c r="K12" s="26" t="str">
        <f>IF(F12="LIVE",IF(VLOOKUP(A12,[1]RawData!A:DJ,79,FALSE)="","No Platform",VLOOKUP(A12,[1]RawData!A:DJ,79,FALSE)),"")</f>
        <v>R &amp; N</v>
      </c>
      <c r="L12" s="26">
        <f>IF(VLOOKUP(A12,[1]RawData!A:DJ,9,FALSE)="","No Date",VLOOKUP(A12,[1]RawData!A:DJ,9,FALSE))</f>
        <v>43067</v>
      </c>
      <c r="M12" s="27" t="str">
        <f>VLOOKUP(A12,[1]RawData!A:DJ,16,FALSE)</f>
        <v>Debra Hawkin</v>
      </c>
      <c r="N12" s="26" t="str">
        <f>IF(F12="LIVE",IF(VLOOKUP(A12,[1]RawData!A:DJ,19,FALSE)="","No Project Manager",VLOOKUP(A12,[1]RawData!A:DJ,19,FALSE)),"")</f>
        <v>Padmini Duvvuri</v>
      </c>
      <c r="O12" s="31">
        <f>VLOOKUP(A12,[1]RawData!A:DJ,77,FALSE)</f>
        <v>50</v>
      </c>
      <c r="P12" s="27">
        <f>VLOOKUP(A12,[1]RawData!A:DJ,78,FALSE)</f>
        <v>0</v>
      </c>
      <c r="Q12" s="26" t="str">
        <f>IF(F12="LIVE",IF(VLOOKUP(A12,[1]RawData!A:DJ,81,FALSE)="","No Delivery Team",VLOOKUP(A12,[1]RawData!A:DJ,81,FALSE)),"")</f>
        <v>Project Delivery</v>
      </c>
      <c r="R12" s="27">
        <f>VLOOKUP(A12,[1]RawData!A:DJ,80,FALSE)</f>
        <v>0</v>
      </c>
      <c r="S12" s="26">
        <f>IF(F12="LIVE",IF(VLOOKUP(A12,[1]RawData!A:DJ,60,FALSE)="","No Date",VLOOKUP(A12,[1]RawData!A:DJ,60,FALSE)),"")</f>
        <v>43080</v>
      </c>
      <c r="T12" s="26">
        <f>IF(VLOOKUP(A12,[1]RawData!A:DJ,61,FALSE)="","No Date",VLOOKUP(A12,[1]RawData!A:DJ,61,FALSE))</f>
        <v>43082</v>
      </c>
      <c r="U12" s="26">
        <f>IF(F12="LIVE",IF(VLOOKUP(A12,[1]RawData!A:DJ,11,FALSE)="","No Date",VLOOKUP(A12,[1]RawData!A:DJ,11,FALSE)),"")</f>
        <v>43252</v>
      </c>
      <c r="V12" s="26" t="str">
        <f>IF(F12="LIVE",IF(VLOOKUP(A12,[1]RawData!A:DJ,82,FALSE)="","No Application",VLOOKUP(A12,[1]RawData!A:DJ,82,FALSE)),"")</f>
        <v>ISU</v>
      </c>
      <c r="W12" s="26" t="str">
        <f>IF(F12="LIVE",IF(VLOOKUP(A12,[1]RawData!A:DJ,83,FALSE)="","No Process",VLOOKUP(A12,[1]RawData!A:DJ,83,FALSE)),"")</f>
        <v>Reads</v>
      </c>
      <c r="X12" s="26" t="str">
        <f>IF(F12="LIVE",IF(VLOOKUP(A12,[1]RawData!A:DJ,84,FALSE)="","No Delivery Effort",VLOOKUP(A12,[1]RawData!A:DJ,84,FALSE)),"")</f>
        <v>0-30days</v>
      </c>
      <c r="Y12" s="27" t="b">
        <f>VLOOKUP(A12,[1]RawData!A:DJ,85,FALSE)</f>
        <v>0</v>
      </c>
      <c r="Z12" s="26" t="str">
        <f>IF((AND(F12="LIVE",Y12=TRUE)),IF(VLOOKUP(A12,[1]RawData!A:DJ,86,FALSE)="","No Workaround Accountability",VLOOKUP(A12,[1]RawData!A:DJ,86,FALSE)),"")</f>
        <v/>
      </c>
      <c r="AA12" s="26" t="str">
        <f>IF((AND(F12="LIVE",Y12=TRUE)),IF(VLOOKUP(A12,[1]RawData!A:DJ,98,FALSE)="","No Workaround Frequency",VLOOKUP(A12,[1]RawData!A:DJ,98,FALSE)),"")</f>
        <v/>
      </c>
      <c r="AB12" s="26" t="str">
        <f>IF((AND(F12="LIVE",Y12=TRUE)),IF(VLOOKUP(A12,[1]RawData!A:DJ,99,FALSE)="","No Xoserve FTEs",VLOOKUP(A12,[1]RawData!A:DJ,99,FALSE)),"")</f>
        <v/>
      </c>
      <c r="AC12" s="26" t="str">
        <f>IF((AND(F12="LIVE",Y12=TRUE)),IF(VLOOKUP(A12,[1]RawData!A:DJ,94,FALSE)="","No Workaround Intensity",VLOOKUP(A12,[1]RawData!A:DJ,94,FALSE)),"")</f>
        <v/>
      </c>
      <c r="AD12" s="26" t="str">
        <f>IF((AND(F12="LIVE",Y12=TRUE)),IF(VLOOKUP(A12,[1]RawData!A:DJ,87,FALSE)="","No Lifespan Date",VLOOKUP(A12,[1]RawData!A:DJ,87,FALSE)),"")</f>
        <v/>
      </c>
      <c r="AE12" s="26" t="str">
        <f>IF(F12="LIVE",IF(VLOOKUP(A12,[1]RawData!A:DJ,100,FALSE)="","No Change Driver",VLOOKUP(A12,[1]RawData!A:DJ,100,FALSE)),"")</f>
        <v>MOD/Ofgem</v>
      </c>
      <c r="AF12" s="26" t="str">
        <f>IF(F12="LIVE",IF(VLOOKUP(A12,[1]RawData!A:DJ,101,FALSE)="","No Change Beneficiary",VLOOKUP(A12,[1]RawData!A:DJ,101,FALSE)),"")</f>
        <v>All UK Gas Market Participants</v>
      </c>
      <c r="AG12" s="26" t="b">
        <f>VLOOKUP(A12,[1]RawData!A:DJ,102,FALSE)</f>
        <v>1</v>
      </c>
      <c r="AH12" s="26" t="b">
        <f>VLOOKUP(A12,[1]RawData!A:DJ,103,FALSE)</f>
        <v>1</v>
      </c>
      <c r="AI12" s="26" t="b">
        <f>VLOOKUP(A12,[1]RawData!A:DJ,104,FALSE)</f>
        <v>0</v>
      </c>
      <c r="AJ12" s="26" t="str">
        <f>IF(F12="LIVE",IF(VLOOKUP(A12,[1]RawData!A:DJ,106,FALSE)="","No DSC Service Area",VLOOKUP(A12,[1]RawData!A:DJ,106,FALSE)),"")</f>
        <v>Service Area 7: NTS Capacity / LDZ Capacity / Commodity / Reconciliation / Ad-Hoc Adjustment and Energy Balancing Invoices</v>
      </c>
      <c r="AK12" s="26" t="str">
        <f>IF(F12="LIVE",IF(VLOOKUP(A12,[1]RawData!A:DJ,107,FALSE)="","No Number of impacted DSC Service Areas",VLOOKUP(A12,[1]RawData!A:DJ,107,FALSE)),"")</f>
        <v>Two to Five</v>
      </c>
      <c r="AL12" s="26" t="str">
        <f>IF(F12="LIVE",IF(VLOOKUP(A12,[1]RawData!A:DJ,108,FALSE)="","No Change Improvement Scale",VLOOKUP(A12,[1]RawData!A:DJ,108,FALSE)),"")</f>
        <v>Medium</v>
      </c>
      <c r="AM12" s="27" t="b">
        <f>VLOOKUP(A12,[1]RawData!A:DJ,88,FALSE)</f>
        <v>0</v>
      </c>
      <c r="AN12" s="27" t="b">
        <f>VLOOKUP(A12,[1]RawData!A:DJ,90,FALSE)</f>
        <v>0</v>
      </c>
      <c r="AO12" s="27" t="b">
        <f>VLOOKUP(A12,[1]RawData!A:DJ,89,FALSE)</f>
        <v>0</v>
      </c>
      <c r="AP12" s="27" t="b">
        <f>VLOOKUP(A12,[1]RawData!A:DJ,109,FALSE)</f>
        <v>0</v>
      </c>
      <c r="AQ12" s="27" t="b">
        <f>VLOOKUP(A12,[1]RawData!A:DJ,96,FALSE)</f>
        <v>0</v>
      </c>
      <c r="AR12" s="27" t="b">
        <f>VLOOKUP(A12,[1]RawData!A:DJ,110,FALSE)</f>
        <v>0</v>
      </c>
      <c r="AS12" s="26" t="str">
        <f>IF(VLOOKUP($A12,[1]RawData!$A:$DJ,111,FALSE)="","No Date",VLOOKUP($A12,[1]RawData!$A:$DJ,111,FALSE))</f>
        <v>No Date</v>
      </c>
      <c r="AT12" s="26" t="str">
        <f>IF(VLOOKUP($A12,[1]RawData!$A:$DJ,112,FALSE)="","No Date",VLOOKUP($A12,[1]RawData!$A:$DJ,112,FALSE))</f>
        <v>No Date</v>
      </c>
      <c r="AU12" s="26" t="str">
        <f>IF(VLOOKUP($A12,[1]RawData!$A:$DJ,114,FALSE)="","No Date",VLOOKUP($A12,[1]RawData!$A:$DJ,114,FALSE))</f>
        <v>No Date</v>
      </c>
      <c r="AV12" s="26" t="str">
        <f>IF(VLOOKUP($A12,[1]RawData!$A:$DJ,113,FALSE)="","No Date",VLOOKUP($A12,[1]RawData!$A:$DJ,113,FALSE))</f>
        <v>No Date</v>
      </c>
    </row>
    <row r="13" spans="1:48">
      <c r="A13" s="23" t="s">
        <v>86</v>
      </c>
      <c r="B13" s="24" t="str">
        <f>VLOOKUP(G13,[1]StatusMappings!A:B,2,FALSE)</f>
        <v>2. Change sanction/approved and in project delivery</v>
      </c>
      <c r="C13" s="23" t="s">
        <v>51</v>
      </c>
      <c r="D13" s="24" t="str">
        <f>VLOOKUP(A13,[1]RawData!A:DJ,2,FALSE)</f>
        <v>Amendment Invoice validation Reports</v>
      </c>
      <c r="E13" s="24" t="str">
        <f>VLOOKUP(A13,[1]RawData!A:DJ,20,FALSE)</f>
        <v>CR (Internal)</v>
      </c>
      <c r="F13" s="23" t="str">
        <f>VLOOKUP(A13,[1]RawData!A:DJ,21,FALSE)</f>
        <v>LIVE</v>
      </c>
      <c r="G13" s="23" t="str">
        <f>VLOOKUP(A13,[1]RawData!A:DJ,3,FALSE)</f>
        <v>11. Change In Delivery</v>
      </c>
      <c r="H13" s="25">
        <f t="shared" si="0"/>
        <v>0</v>
      </c>
      <c r="I13" s="25" t="str">
        <f>IF(ISNA(VLOOKUP(A13,[1]PrioritisationVariables!L:P,3,FALSE)),"",(VLOOKUP(A13,[1]PrioritisationVariables!L:P,3,FALSE)))</f>
        <v/>
      </c>
      <c r="J13" s="25" t="str">
        <f>IF(ISNA(VLOOKUP(A13,[1]PrioritisationVariables!L:P,5,FALSE)),"",(VLOOKUP(A13,[1]PrioritisationVariables!L:P,5,FALSE)))</f>
        <v/>
      </c>
      <c r="K13" s="26" t="str">
        <f>IF(F13="LIVE",IF(VLOOKUP(A13,[1]RawData!A:DJ,79,FALSE)="","No Platform",VLOOKUP(A13,[1]RawData!A:DJ,79,FALSE)),"")</f>
        <v>R &amp; N</v>
      </c>
      <c r="L13" s="26">
        <f>IF(VLOOKUP(A13,[1]RawData!A:DJ,9,FALSE)="","No Date",VLOOKUP(A13,[1]RawData!A:DJ,9,FALSE))</f>
        <v>43074</v>
      </c>
      <c r="M13" s="27" t="str">
        <f>VLOOKUP(A13,[1]RawData!A:DJ,16,FALSE)</f>
        <v>Vicky Spiller</v>
      </c>
      <c r="N13" s="26" t="str">
        <f>IF(F13="LIVE",IF(VLOOKUP(A13,[1]RawData!A:DJ,19,FALSE)="","No Project Manager",VLOOKUP(A13,[1]RawData!A:DJ,19,FALSE)),"")</f>
        <v>Donna Johnson</v>
      </c>
      <c r="O13" s="31">
        <f>VLOOKUP(A13,[1]RawData!A:DJ,77,FALSE)</f>
        <v>50</v>
      </c>
      <c r="P13" s="27">
        <f>VLOOKUP(A13,[1]RawData!A:DJ,78,FALSE)</f>
        <v>0</v>
      </c>
      <c r="Q13" s="26" t="str">
        <f>IF(F13="LIVE",IF(VLOOKUP(A13,[1]RawData!A:DJ,81,FALSE)="","No Delivery Team",VLOOKUP(A13,[1]RawData!A:DJ,81,FALSE)),"")</f>
        <v>ME</v>
      </c>
      <c r="R13" s="27" t="str">
        <f>VLOOKUP(A13,[1]RawData!A:DJ,80,FALSE)</f>
        <v>XO3613</v>
      </c>
      <c r="S13" s="26">
        <f>IF(F13="LIVE",IF(VLOOKUP(A13,[1]RawData!A:DJ,60,FALSE)="","No Date",VLOOKUP(A13,[1]RawData!A:DJ,60,FALSE)),"")</f>
        <v>43281</v>
      </c>
      <c r="T13" s="26" t="str">
        <f>IF(VLOOKUP(A13,[1]RawData!A:DJ,61,FALSE)="","No Date",VLOOKUP(A13,[1]RawData!A:DJ,61,FALSE))</f>
        <v>No Date</v>
      </c>
      <c r="U13" s="26">
        <f>IF(F13="LIVE",IF(VLOOKUP(A13,[1]RawData!A:DJ,11,FALSE)="","No Date",VLOOKUP(A13,[1]RawData!A:DJ,11,FALSE)),"")</f>
        <v>43281</v>
      </c>
      <c r="V13" s="26" t="str">
        <f>IF(F13="LIVE",IF(VLOOKUP(A13,[1]RawData!A:DJ,82,FALSE)="","No Application",VLOOKUP(A13,[1]RawData!A:DJ,82,FALSE)),"")</f>
        <v>ISU</v>
      </c>
      <c r="W13" s="26" t="str">
        <f>IF(F13="LIVE",IF(VLOOKUP(A13,[1]RawData!A:DJ,83,FALSE)="","No Process",VLOOKUP(A13,[1]RawData!A:DJ,83,FALSE)),"")</f>
        <v>Invoicing</v>
      </c>
      <c r="X13" s="26" t="str">
        <f>IF(F13="LIVE",IF(VLOOKUP(A13,[1]RawData!A:DJ,84,FALSE)="","No Delivery Effort",VLOOKUP(A13,[1]RawData!A:DJ,84,FALSE)),"")</f>
        <v>0-30days</v>
      </c>
      <c r="Y13" s="27" t="b">
        <f>VLOOKUP(A13,[1]RawData!A:DJ,85,FALSE)</f>
        <v>1</v>
      </c>
      <c r="Z13" s="26" t="str">
        <f>IF((AND(F13="LIVE",Y13=TRUE)),IF(VLOOKUP(A13,[1]RawData!A:DJ,86,FALSE)="","No Workaround Accountability",VLOOKUP(A13,[1]RawData!A:DJ,86,FALSE)),"")</f>
        <v>Xoserve</v>
      </c>
      <c r="AA13" s="26" t="str">
        <f>IF((AND(F13="LIVE",Y13=TRUE)),IF(VLOOKUP(A13,[1]RawData!A:DJ,98,FALSE)="","No Workaround Frequency",VLOOKUP(A13,[1]RawData!A:DJ,98,FALSE)),"")</f>
        <v>Monthly</v>
      </c>
      <c r="AB13" s="26" t="str">
        <f>IF((AND(F13="LIVE",Y13=TRUE)),IF(VLOOKUP(A13,[1]RawData!A:DJ,99,FALSE)="","No Xoserve FTEs",VLOOKUP(A13,[1]RawData!A:DJ,99,FALSE)),"")</f>
        <v>One</v>
      </c>
      <c r="AC13" s="26" t="str">
        <f>IF((AND(F13="LIVE",Y13=TRUE)),IF(VLOOKUP(A13,[1]RawData!A:DJ,94,FALSE)="","No Workaround Intensity",VLOOKUP(A13,[1]RawData!A:DJ,94,FALSE)),"")</f>
        <v>High</v>
      </c>
      <c r="AD13" s="26">
        <f>IF((AND(F13="LIVE",Y13=TRUE)),IF(VLOOKUP(A13,[1]RawData!A:DJ,87,FALSE)="","No Lifespan Date",VLOOKUP(A13,[1]RawData!A:DJ,87,FALSE)),"")</f>
        <v>43800</v>
      </c>
      <c r="AE13" s="26" t="str">
        <f>IF(F13="LIVE",IF(VLOOKUP(A13,[1]RawData!A:DJ,100,FALSE)="","No Change Driver",VLOOKUP(A13,[1]RawData!A:DJ,100,FALSE)),"")</f>
        <v>Xoserve Internal CR (business improvement initiative)</v>
      </c>
      <c r="AF13" s="26" t="str">
        <f>IF(F13="LIVE",IF(VLOOKUP(A13,[1]RawData!A:DJ,101,FALSE)="","No Change Beneficiary",VLOOKUP(A13,[1]RawData!A:DJ,101,FALSE)),"")</f>
        <v>One Market Group</v>
      </c>
      <c r="AG13" s="26" t="b">
        <f>VLOOKUP(A13,[1]RawData!A:DJ,102,FALSE)</f>
        <v>1</v>
      </c>
      <c r="AH13" s="26" t="b">
        <f>VLOOKUP(A13,[1]RawData!A:DJ,103,FALSE)</f>
        <v>0</v>
      </c>
      <c r="AI13" s="26" t="b">
        <f>VLOOKUP(A13,[1]RawData!A:DJ,104,FALSE)</f>
        <v>0</v>
      </c>
      <c r="AJ13" s="26" t="str">
        <f>IF(F13="LIVE",IF(VLOOKUP(A13,[1]RawData!A:DJ,106,FALSE)="","No DSC Service Area",VLOOKUP(A13,[1]RawData!A:DJ,106,FALSE)),"")</f>
        <v>Service Area 23: Internal</v>
      </c>
      <c r="AK13" s="26" t="str">
        <f>IF(F13="LIVE",IF(VLOOKUP(A13,[1]RawData!A:DJ,107,FALSE)="","No Number of impacted DSC Service Areas",VLOOKUP(A13,[1]RawData!A:DJ,107,FALSE)),"")</f>
        <v>None (Xoserve internal initiative)</v>
      </c>
      <c r="AL13" s="26" t="str">
        <f>IF(F13="LIVE",IF(VLOOKUP(A13,[1]RawData!A:DJ,108,FALSE)="","No Change Improvement Scale",VLOOKUP(A13,[1]RawData!A:DJ,108,FALSE)),"")</f>
        <v>Low</v>
      </c>
      <c r="AM13" s="27" t="b">
        <f>VLOOKUP(A13,[1]RawData!A:DJ,88,FALSE)</f>
        <v>0</v>
      </c>
      <c r="AN13" s="27" t="b">
        <f>VLOOKUP(A13,[1]RawData!A:DJ,90,FALSE)</f>
        <v>0</v>
      </c>
      <c r="AO13" s="27" t="b">
        <f>VLOOKUP(A13,[1]RawData!A:DJ,89,FALSE)</f>
        <v>0</v>
      </c>
      <c r="AP13" s="27" t="b">
        <f>VLOOKUP(A13,[1]RawData!A:DJ,109,FALSE)</f>
        <v>0</v>
      </c>
      <c r="AQ13" s="27" t="b">
        <f>VLOOKUP(A13,[1]RawData!A:DJ,96,FALSE)</f>
        <v>0</v>
      </c>
      <c r="AR13" s="27" t="b">
        <f>VLOOKUP(A13,[1]RawData!A:DJ,110,FALSE)</f>
        <v>0</v>
      </c>
      <c r="AS13" s="26" t="str">
        <f>IF(VLOOKUP($A13,[1]RawData!$A:$DJ,111,FALSE)="","No Date",VLOOKUP($A13,[1]RawData!$A:$DJ,111,FALSE))</f>
        <v>No Date</v>
      </c>
      <c r="AT13" s="26" t="str">
        <f>IF(VLOOKUP($A13,[1]RawData!$A:$DJ,112,FALSE)="","No Date",VLOOKUP($A13,[1]RawData!$A:$DJ,112,FALSE))</f>
        <v>No Date</v>
      </c>
      <c r="AU13" s="26" t="str">
        <f>IF(VLOOKUP($A13,[1]RawData!$A:$DJ,114,FALSE)="","No Date",VLOOKUP($A13,[1]RawData!$A:$DJ,114,FALSE))</f>
        <v>No Date</v>
      </c>
      <c r="AV13" s="26" t="str">
        <f>IF(VLOOKUP($A13,[1]RawData!$A:$DJ,113,FALSE)="","No Date",VLOOKUP($A13,[1]RawData!$A:$DJ,113,FALSE))</f>
        <v>No Date</v>
      </c>
    </row>
    <row r="14" spans="1:48">
      <c r="A14" s="23" t="s">
        <v>87</v>
      </c>
      <c r="B14" s="24" t="str">
        <f>VLOOKUP(G14,[1]StatusMappings!A:B,2,FALSE)</f>
        <v>2. Change sanction/approved and in project delivery</v>
      </c>
      <c r="C14" s="23" t="s">
        <v>51</v>
      </c>
      <c r="D14" s="24" t="str">
        <f>VLOOKUP(A14,[1]RawData!A:DJ,2,FALSE)</f>
        <v>Annual Production and notification of LIS-3years read</v>
      </c>
      <c r="E14" s="24" t="str">
        <f>VLOOKUP(A14,[1]RawData!A:DJ,20,FALSE)</f>
        <v>CR (Internal)</v>
      </c>
      <c r="F14" s="23" t="str">
        <f>VLOOKUP(A14,[1]RawData!A:DJ,21,FALSE)</f>
        <v>LIVE</v>
      </c>
      <c r="G14" s="23" t="str">
        <f>VLOOKUP(A14,[1]RawData!A:DJ,3,FALSE)</f>
        <v>11. Change In Delivery</v>
      </c>
      <c r="H14" s="25">
        <f t="shared" si="0"/>
        <v>0</v>
      </c>
      <c r="I14" s="25" t="str">
        <f>IF(ISNA(VLOOKUP(A14,[1]PrioritisationVariables!L:P,3,FALSE)),"",(VLOOKUP(A14,[1]PrioritisationVariables!L:P,3,FALSE)))</f>
        <v>TBP</v>
      </c>
      <c r="J14" s="25" t="str">
        <f>IF(ISNA(VLOOKUP(A14,[1]PrioritisationVariables!L:P,5,FALSE)),"",(VLOOKUP(A14,[1]PrioritisationVariables!L:P,5,FALSE)))</f>
        <v>Low</v>
      </c>
      <c r="K14" s="26" t="str">
        <f>IF(F14="LIVE",IF(VLOOKUP(A14,[1]RawData!A:DJ,79,FALSE)="","No Platform",VLOOKUP(A14,[1]RawData!A:DJ,79,FALSE)),"")</f>
        <v>R &amp; N</v>
      </c>
      <c r="L14" s="26">
        <f>IF(VLOOKUP(A14,[1]RawData!A:DJ,9,FALSE)="","No Date",VLOOKUP(A14,[1]RawData!A:DJ,9,FALSE))</f>
        <v>42787</v>
      </c>
      <c r="M14" s="27" t="str">
        <f>VLOOKUP(A14,[1]RawData!A:DJ,16,FALSE)</f>
        <v>Emma Smith</v>
      </c>
      <c r="N14" s="26" t="str">
        <f>IF(F14="LIVE",IF(VLOOKUP(A14,[1]RawData!A:DJ,19,FALSE)="","No Project Manager",VLOOKUP(A14,[1]RawData!A:DJ,19,FALSE)),"")</f>
        <v>Donna Johnson</v>
      </c>
      <c r="O14" s="31">
        <f>VLOOKUP(A14,[1]RawData!A:DJ,77,FALSE)</f>
        <v>50</v>
      </c>
      <c r="P14" s="27" t="str">
        <f>VLOOKUP(A14,[1]RawData!A:DJ,78,FALSE)</f>
        <v>UKLP IADBI301</v>
      </c>
      <c r="Q14" s="26" t="str">
        <f>IF(F14="LIVE",IF(VLOOKUP(A14,[1]RawData!A:DJ,81,FALSE)="","No Delivery Team",VLOOKUP(A14,[1]RawData!A:DJ,81,FALSE)),"")</f>
        <v>ME</v>
      </c>
      <c r="R14" s="27" t="str">
        <f>VLOOKUP(A14,[1]RawData!A:DJ,80,FALSE)</f>
        <v>XO3624</v>
      </c>
      <c r="S14" s="26">
        <f>IF(F14="LIVE",IF(VLOOKUP(A14,[1]RawData!A:DJ,60,FALSE)="","No Date",VLOOKUP(A14,[1]RawData!A:DJ,60,FALSE)),"")</f>
        <v>43201</v>
      </c>
      <c r="T14" s="26" t="str">
        <f>IF(VLOOKUP(A14,[1]RawData!A:DJ,61,FALSE)="","No Date",VLOOKUP(A14,[1]RawData!A:DJ,61,FALSE))</f>
        <v>No Date</v>
      </c>
      <c r="U14" s="26">
        <f>IF(F14="LIVE",IF(VLOOKUP(A14,[1]RawData!A:DJ,11,FALSE)="","No Date",VLOOKUP(A14,[1]RawData!A:DJ,11,FALSE)),"")</f>
        <v>43160</v>
      </c>
      <c r="V14" s="26" t="str">
        <f>IF(F14="LIVE",IF(VLOOKUP(A14,[1]RawData!A:DJ,82,FALSE)="","No Application",VLOOKUP(A14,[1]RawData!A:DJ,82,FALSE)),"")</f>
        <v>ISU</v>
      </c>
      <c r="W14" s="26" t="str">
        <f>IF(F14="LIVE",IF(VLOOKUP(A14,[1]RawData!A:DJ,83,FALSE)="","No Process",VLOOKUP(A14,[1]RawData!A:DJ,83,FALSE)),"")</f>
        <v>Reads</v>
      </c>
      <c r="X14" s="26" t="str">
        <f>IF(F14="LIVE",IF(VLOOKUP(A14,[1]RawData!A:DJ,84,FALSE)="","No Delivery Effort",VLOOKUP(A14,[1]RawData!A:DJ,84,FALSE)),"")</f>
        <v>30-60 days</v>
      </c>
      <c r="Y14" s="27" t="b">
        <f>VLOOKUP(A14,[1]RawData!A:DJ,85,FALSE)</f>
        <v>1</v>
      </c>
      <c r="Z14" s="26" t="str">
        <f>IF((AND(F14="LIVE",Y14=TRUE)),IF(VLOOKUP(A14,[1]RawData!A:DJ,86,FALSE)="","No Workaround Accountability",VLOOKUP(A14,[1]RawData!A:DJ,86,FALSE)),"")</f>
        <v>Xoserve</v>
      </c>
      <c r="AA14" s="26" t="str">
        <f>IF((AND(F14="LIVE",Y14=TRUE)),IF(VLOOKUP(A14,[1]RawData!A:DJ,98,FALSE)="","No Workaround Frequency",VLOOKUP(A14,[1]RawData!A:DJ,98,FALSE)),"")</f>
        <v>No Workaround Frequency</v>
      </c>
      <c r="AB14" s="26" t="str">
        <f>IF((AND(F14="LIVE",Y14=TRUE)),IF(VLOOKUP(A14,[1]RawData!A:DJ,99,FALSE)="","No Xoserve FTEs",VLOOKUP(A14,[1]RawData!A:DJ,99,FALSE)),"")</f>
        <v>No Xoserve FTEs</v>
      </c>
      <c r="AC14" s="26" t="str">
        <f>IF((AND(F14="LIVE",Y14=TRUE)),IF(VLOOKUP(A14,[1]RawData!A:DJ,94,FALSE)="","No Workaround Intensity",VLOOKUP(A14,[1]RawData!A:DJ,94,FALSE)),"")</f>
        <v>LOW</v>
      </c>
      <c r="AD14" s="26">
        <f>IF((AND(F14="LIVE",Y14=TRUE)),IF(VLOOKUP(A14,[1]RawData!A:DJ,87,FALSE)="","No Lifespan Date",VLOOKUP(A14,[1]RawData!A:DJ,87,FALSE)),"")</f>
        <v>43465</v>
      </c>
      <c r="AE14" s="26" t="str">
        <f>IF(F14="LIVE",IF(VLOOKUP(A14,[1]RawData!A:DJ,100,FALSE)="","No Change Driver",VLOOKUP(A14,[1]RawData!A:DJ,100,FALSE)),"")</f>
        <v>Xoserve Internal CR (business improvement initiative)</v>
      </c>
      <c r="AF14" s="26" t="str">
        <f>IF(F14="LIVE",IF(VLOOKUP(A14,[1]RawData!A:DJ,101,FALSE)="","No Change Beneficiary",VLOOKUP(A14,[1]RawData!A:DJ,101,FALSE)),"")</f>
        <v>Multiple Market Groups</v>
      </c>
      <c r="AG14" s="26" t="b">
        <f>VLOOKUP(A14,[1]RawData!A:DJ,102,FALSE)</f>
        <v>1</v>
      </c>
      <c r="AH14" s="26" t="b">
        <f>VLOOKUP(A14,[1]RawData!A:DJ,103,FALSE)</f>
        <v>0</v>
      </c>
      <c r="AI14" s="26" t="b">
        <f>VLOOKUP(A14,[1]RawData!A:DJ,104,FALSE)</f>
        <v>0</v>
      </c>
      <c r="AJ14" s="26" t="str">
        <f>IF(F14="LIVE",IF(VLOOKUP(A14,[1]RawData!A:DJ,106,FALSE)="","No DSC Service Area",VLOOKUP(A14,[1]RawData!A:DJ,106,FALSE)),"")</f>
        <v>Service Area 1: Manage Supply Point Registration</v>
      </c>
      <c r="AK14" s="26" t="str">
        <f>IF(F14="LIVE",IF(VLOOKUP(A14,[1]RawData!A:DJ,107,FALSE)="","No Number of impacted DSC Service Areas",VLOOKUP(A14,[1]RawData!A:DJ,107,FALSE)),"")</f>
        <v>Two to Five</v>
      </c>
      <c r="AL14" s="26" t="str">
        <f>IF(F14="LIVE",IF(VLOOKUP(A14,[1]RawData!A:DJ,108,FALSE)="","No Change Improvement Scale",VLOOKUP(A14,[1]RawData!A:DJ,108,FALSE)),"")</f>
        <v>High</v>
      </c>
      <c r="AM14" s="27" t="b">
        <f>VLOOKUP(A14,[1]RawData!A:DJ,88,FALSE)</f>
        <v>0</v>
      </c>
      <c r="AN14" s="27" t="b">
        <f>VLOOKUP(A14,[1]RawData!A:DJ,90,FALSE)</f>
        <v>0</v>
      </c>
      <c r="AO14" s="27" t="b">
        <f>VLOOKUP(A14,[1]RawData!A:DJ,89,FALSE)</f>
        <v>0</v>
      </c>
      <c r="AP14" s="27" t="b">
        <f>VLOOKUP(A14,[1]RawData!A:DJ,109,FALSE)</f>
        <v>0</v>
      </c>
      <c r="AQ14" s="27" t="b">
        <f>VLOOKUP(A14,[1]RawData!A:DJ,96,FALSE)</f>
        <v>1</v>
      </c>
      <c r="AR14" s="27" t="b">
        <f>VLOOKUP(A14,[1]RawData!A:DJ,110,FALSE)</f>
        <v>0</v>
      </c>
      <c r="AS14" s="26" t="str">
        <f>IF(VLOOKUP($A14,[1]RawData!$A:$DJ,111,FALSE)="","No Date",VLOOKUP($A14,[1]RawData!$A:$DJ,111,FALSE))</f>
        <v>No Date</v>
      </c>
      <c r="AT14" s="26" t="str">
        <f>IF(VLOOKUP($A14,[1]RawData!$A:$DJ,112,FALSE)="","No Date",VLOOKUP($A14,[1]RawData!$A:$DJ,112,FALSE))</f>
        <v>No Date</v>
      </c>
      <c r="AU14" s="26" t="str">
        <f>IF(VLOOKUP($A14,[1]RawData!$A:$DJ,114,FALSE)="","No Date",VLOOKUP($A14,[1]RawData!$A:$DJ,114,FALSE))</f>
        <v>No Date</v>
      </c>
      <c r="AV14" s="26" t="str">
        <f>IF(VLOOKUP($A14,[1]RawData!$A:$DJ,113,FALSE)="","No Date",VLOOKUP($A14,[1]RawData!$A:$DJ,113,FALSE))</f>
        <v>No Date</v>
      </c>
    </row>
    <row r="15" spans="1:48">
      <c r="A15" s="23" t="s">
        <v>88</v>
      </c>
      <c r="B15" s="24" t="str">
        <f>VLOOKUP(G15,[1]StatusMappings!A:B,2,FALSE)</f>
        <v>2. Change sanction/approved and in project delivery</v>
      </c>
      <c r="C15" s="23" t="s">
        <v>67</v>
      </c>
      <c r="D15" s="24" t="str">
        <f>VLOOKUP(A15,[1]RawData!A:DJ,2,FALSE)</f>
        <v>Proposal for the process improvement for SI files</v>
      </c>
      <c r="E15" s="24" t="str">
        <f>VLOOKUP(A15,[1]RawData!A:DJ,20,FALSE)</f>
        <v>CR (Internal)</v>
      </c>
      <c r="F15" s="23" t="str">
        <f>VLOOKUP(A15,[1]RawData!A:DJ,21,FALSE)</f>
        <v>LIVE</v>
      </c>
      <c r="G15" s="23" t="str">
        <f>VLOOKUP(A15,[1]RawData!A:DJ,3,FALSE)</f>
        <v>11. Change In Delivery</v>
      </c>
      <c r="H15" s="25">
        <f t="shared" si="0"/>
        <v>0</v>
      </c>
      <c r="I15" s="25" t="str">
        <f>IF(ISNA(VLOOKUP(A15,[1]PrioritisationVariables!L:P,3,FALSE)),"",(VLOOKUP(A15,[1]PrioritisationVariables!L:P,3,FALSE)))</f>
        <v>TBP</v>
      </c>
      <c r="J15" s="25" t="str">
        <f>IF(ISNA(VLOOKUP(A15,[1]PrioritisationVariables!L:P,5,FALSE)),"",(VLOOKUP(A15,[1]PrioritisationVariables!L:P,5,FALSE)))</f>
        <v>Medium</v>
      </c>
      <c r="K15" s="26" t="str">
        <f>IF(F15="LIVE",IF(VLOOKUP(A15,[1]RawData!A:DJ,79,FALSE)="","No Platform",VLOOKUP(A15,[1]RawData!A:DJ,79,FALSE)),"")</f>
        <v>R &amp; N</v>
      </c>
      <c r="L15" s="26">
        <f>IF(VLOOKUP(A15,[1]RawData!A:DJ,9,FALSE)="","No Date",VLOOKUP(A15,[1]RawData!A:DJ,9,FALSE))</f>
        <v>42808</v>
      </c>
      <c r="M15" s="27" t="str">
        <f>VLOOKUP(A15,[1]RawData!A:DJ,16,FALSE)</f>
        <v>Linda Whitcroft</v>
      </c>
      <c r="N15" s="26" t="str">
        <f>IF(F15="LIVE",IF(VLOOKUP(A15,[1]RawData!A:DJ,19,FALSE)="","No Project Manager",VLOOKUP(A15,[1]RawData!A:DJ,19,FALSE)),"")</f>
        <v>Donna Johnson</v>
      </c>
      <c r="O15" s="31">
        <f>VLOOKUP(A15,[1]RawData!A:DJ,77,FALSE)</f>
        <v>1.1599999999999999</v>
      </c>
      <c r="P15" s="27" t="str">
        <f>VLOOKUP(A15,[1]RawData!A:DJ,78,FALSE)</f>
        <v>UKLP IADBI307</v>
      </c>
      <c r="Q15" s="26" t="str">
        <f>IF(F15="LIVE",IF(VLOOKUP(A15,[1]RawData!A:DJ,81,FALSE)="","No Delivery Team",VLOOKUP(A15,[1]RawData!A:DJ,81,FALSE)),"")</f>
        <v>Project Delivery</v>
      </c>
      <c r="R15" s="27">
        <f>VLOOKUP(A15,[1]RawData!A:DJ,80,FALSE)</f>
        <v>0</v>
      </c>
      <c r="S15" s="26">
        <f>IF(F15="LIVE",IF(VLOOKUP(A15,[1]RawData!A:DJ,60,FALSE)="","No Date",VLOOKUP(A15,[1]RawData!A:DJ,60,FALSE)),"")</f>
        <v>43189</v>
      </c>
      <c r="T15" s="26" t="str">
        <f>IF(VLOOKUP(A15,[1]RawData!A:DJ,61,FALSE)="","No Date",VLOOKUP(A15,[1]RawData!A:DJ,61,FALSE))</f>
        <v>No Date</v>
      </c>
      <c r="U15" s="26">
        <f>IF(F15="LIVE",IF(VLOOKUP(A15,[1]RawData!A:DJ,11,FALSE)="","No Date",VLOOKUP(A15,[1]RawData!A:DJ,11,FALSE)),"")</f>
        <v>43070</v>
      </c>
      <c r="V15" s="26" t="str">
        <f>IF(F15="LIVE",IF(VLOOKUP(A15,[1]RawData!A:DJ,82,FALSE)="","No Application",VLOOKUP(A15,[1]RawData!A:DJ,82,FALSE)),"")</f>
        <v>ISU</v>
      </c>
      <c r="W15" s="26" t="str">
        <f>IF(F15="LIVE",IF(VLOOKUP(A15,[1]RawData!A:DJ,83,FALSE)="","No Process",VLOOKUP(A15,[1]RawData!A:DJ,83,FALSE)),"")</f>
        <v>Invoicing</v>
      </c>
      <c r="X15" s="26" t="str">
        <f>IF(F15="LIVE",IF(VLOOKUP(A15,[1]RawData!A:DJ,84,FALSE)="","No Delivery Effort",VLOOKUP(A15,[1]RawData!A:DJ,84,FALSE)),"")</f>
        <v>100+days</v>
      </c>
      <c r="Y15" s="27" t="b">
        <f>VLOOKUP(A15,[1]RawData!A:DJ,85,FALSE)</f>
        <v>0</v>
      </c>
      <c r="Z15" s="26" t="str">
        <f>IF((AND(F15="LIVE",Y15=TRUE)),IF(VLOOKUP(A15,[1]RawData!A:DJ,86,FALSE)="","No Workaround Accountability",VLOOKUP(A15,[1]RawData!A:DJ,86,FALSE)),"")</f>
        <v/>
      </c>
      <c r="AA15" s="26" t="str">
        <f>IF((AND(F15="LIVE",Y15=TRUE)),IF(VLOOKUP(A15,[1]RawData!A:DJ,98,FALSE)="","No Workaround Frequency",VLOOKUP(A15,[1]RawData!A:DJ,98,FALSE)),"")</f>
        <v/>
      </c>
      <c r="AB15" s="26" t="str">
        <f>IF((AND(F15="LIVE",Y15=TRUE)),IF(VLOOKUP(A15,[1]RawData!A:DJ,99,FALSE)="","No Xoserve FTEs",VLOOKUP(A15,[1]RawData!A:DJ,99,FALSE)),"")</f>
        <v/>
      </c>
      <c r="AC15" s="26" t="str">
        <f>IF((AND(F15="LIVE",Y15=TRUE)),IF(VLOOKUP(A15,[1]RawData!A:DJ,94,FALSE)="","No Workaround Intensity",VLOOKUP(A15,[1]RawData!A:DJ,94,FALSE)),"")</f>
        <v/>
      </c>
      <c r="AD15" s="26" t="str">
        <f>IF((AND(F15="LIVE",Y15=TRUE)),IF(VLOOKUP(A15,[1]RawData!A:DJ,87,FALSE)="","No Lifespan Date",VLOOKUP(A15,[1]RawData!A:DJ,87,FALSE)),"")</f>
        <v/>
      </c>
      <c r="AE15" s="26" t="str">
        <f>IF(F15="LIVE",IF(VLOOKUP(A15,[1]RawData!A:DJ,100,FALSE)="","No Change Driver",VLOOKUP(A15,[1]RawData!A:DJ,100,FALSE)),"")</f>
        <v>No Change Driver</v>
      </c>
      <c r="AF15" s="26" t="str">
        <f>IF(F15="LIVE",IF(VLOOKUP(A15,[1]RawData!A:DJ,101,FALSE)="","No Change Beneficiary",VLOOKUP(A15,[1]RawData!A:DJ,101,FALSE)),"")</f>
        <v>No Change Beneficiary</v>
      </c>
      <c r="AG15" s="26" t="b">
        <f>VLOOKUP(A15,[1]RawData!A:DJ,102,FALSE)</f>
        <v>0</v>
      </c>
      <c r="AH15" s="26" t="b">
        <f>VLOOKUP(A15,[1]RawData!A:DJ,103,FALSE)</f>
        <v>0</v>
      </c>
      <c r="AI15" s="26" t="b">
        <f>VLOOKUP(A15,[1]RawData!A:DJ,104,FALSE)</f>
        <v>0</v>
      </c>
      <c r="AJ15" s="26" t="str">
        <f>IF(F15="LIVE",IF(VLOOKUP(A15,[1]RawData!A:DJ,106,FALSE)="","No DSC Service Area",VLOOKUP(A15,[1]RawData!A:DJ,106,FALSE)),"")</f>
        <v>No DSC Service Area</v>
      </c>
      <c r="AK15" s="26" t="str">
        <f>IF(F15="LIVE",IF(VLOOKUP(A15,[1]RawData!A:DJ,107,FALSE)="","No Number of impacted DSC Service Areas",VLOOKUP(A15,[1]RawData!A:DJ,107,FALSE)),"")</f>
        <v>No Number of impacted DSC Service Areas</v>
      </c>
      <c r="AL15" s="26" t="str">
        <f>IF(F15="LIVE",IF(VLOOKUP(A15,[1]RawData!A:DJ,108,FALSE)="","No Change Improvement Scale",VLOOKUP(A15,[1]RawData!A:DJ,108,FALSE)),"")</f>
        <v>No Change Improvement Scale</v>
      </c>
      <c r="AM15" s="27" t="b">
        <f>VLOOKUP(A15,[1]RawData!A:DJ,88,FALSE)</f>
        <v>0</v>
      </c>
      <c r="AN15" s="27" t="b">
        <f>VLOOKUP(A15,[1]RawData!A:DJ,90,FALSE)</f>
        <v>0</v>
      </c>
      <c r="AO15" s="27" t="b">
        <f>VLOOKUP(A15,[1]RawData!A:DJ,89,FALSE)</f>
        <v>0</v>
      </c>
      <c r="AP15" s="27" t="b">
        <f>VLOOKUP(A15,[1]RawData!A:DJ,109,FALSE)</f>
        <v>0</v>
      </c>
      <c r="AQ15" s="27" t="b">
        <f>VLOOKUP(A15,[1]RawData!A:DJ,96,FALSE)</f>
        <v>0</v>
      </c>
      <c r="AR15" s="27" t="b">
        <f>VLOOKUP(A15,[1]RawData!A:DJ,110,FALSE)</f>
        <v>0</v>
      </c>
      <c r="AS15" s="26" t="str">
        <f>IF(VLOOKUP($A15,[1]RawData!$A:$DJ,111,FALSE)="","No Date",VLOOKUP($A15,[1]RawData!$A:$DJ,111,FALSE))</f>
        <v>No Date</v>
      </c>
      <c r="AT15" s="26" t="str">
        <f>IF(VLOOKUP($A15,[1]RawData!$A:$DJ,112,FALSE)="","No Date",VLOOKUP($A15,[1]RawData!$A:$DJ,112,FALSE))</f>
        <v>No Date</v>
      </c>
      <c r="AU15" s="26" t="str">
        <f>IF(VLOOKUP($A15,[1]RawData!$A:$DJ,114,FALSE)="","No Date",VLOOKUP($A15,[1]RawData!$A:$DJ,114,FALSE))</f>
        <v>No Date</v>
      </c>
      <c r="AV15" s="26" t="str">
        <f>IF(VLOOKUP($A15,[1]RawData!$A:$DJ,113,FALSE)="","No Date",VLOOKUP($A15,[1]RawData!$A:$DJ,113,FALSE))</f>
        <v>No Date</v>
      </c>
    </row>
    <row r="16" spans="1:48">
      <c r="A16" s="23" t="s">
        <v>89</v>
      </c>
      <c r="B16" s="24" t="str">
        <f>VLOOKUP(G16,[1]StatusMappings!A:B,2,FALSE)</f>
        <v>1. Start-Up (Progressing through change governance)</v>
      </c>
      <c r="C16" s="23" t="s">
        <v>61</v>
      </c>
      <c r="D16" s="24" t="str">
        <f>VLOOKUP(A16,[1]RawData!A:DJ,2,FALSE)</f>
        <v>Insertion of Maximum Number of Occurrences in Meter Inspection Date Notice (MID) File.</v>
      </c>
      <c r="E16" s="24" t="str">
        <f>VLOOKUP(A16,[1]RawData!A:DJ,20,FALSE)</f>
        <v>CR (Internal)</v>
      </c>
      <c r="F16" s="23" t="str">
        <f>VLOOKUP(A16,[1]RawData!A:DJ,21,FALSE)</f>
        <v>LIVE</v>
      </c>
      <c r="G16" s="23" t="str">
        <f>VLOOKUP(A16,[1]RawData!A:DJ,3,FALSE)</f>
        <v>7. BER/Business Case In Progress</v>
      </c>
      <c r="H16" s="25">
        <f t="shared" si="0"/>
        <v>0</v>
      </c>
      <c r="I16" s="25" t="str">
        <f>IF(ISNA(VLOOKUP(A16,[1]PrioritisationVariables!L:P,3,FALSE)),"",(VLOOKUP(A16,[1]PrioritisationVariables!L:P,3,FALSE)))</f>
        <v/>
      </c>
      <c r="J16" s="25" t="str">
        <f>IF(ISNA(VLOOKUP(A16,[1]PrioritisationVariables!L:P,5,FALSE)),"",(VLOOKUP(A16,[1]PrioritisationVariables!L:P,5,FALSE)))</f>
        <v/>
      </c>
      <c r="K16" s="26" t="str">
        <f>IF(F16="LIVE",IF(VLOOKUP(A16,[1]RawData!A:DJ,79,FALSE)="","No Platform",VLOOKUP(A16,[1]RawData!A:DJ,79,FALSE)),"")</f>
        <v>R &amp; N</v>
      </c>
      <c r="L16" s="26">
        <f>IF(VLOOKUP(A16,[1]RawData!A:DJ,9,FALSE)="","No Date",VLOOKUP(A16,[1]RawData!A:DJ,9,FALSE))</f>
        <v>43060</v>
      </c>
      <c r="M16" s="27" t="str">
        <f>VLOOKUP(A16,[1]RawData!A:DJ,16,FALSE)</f>
        <v>Rachel Hinsley/Dave Addison</v>
      </c>
      <c r="N16" s="26" t="str">
        <f>IF(F16="LIVE",IF(VLOOKUP(A16,[1]RawData!A:DJ,19,FALSE)="","No Project Manager",VLOOKUP(A16,[1]RawData!A:DJ,19,FALSE)),"")</f>
        <v>Padmini Duvvuri</v>
      </c>
      <c r="O16" s="31">
        <f>VLOOKUP(A16,[1]RawData!A:DJ,77,FALSE)</f>
        <v>3</v>
      </c>
      <c r="P16" s="27">
        <f>VLOOKUP(A16,[1]RawData!A:DJ,78,FALSE)</f>
        <v>0</v>
      </c>
      <c r="Q16" s="26" t="str">
        <f>IF(F16="LIVE",IF(VLOOKUP(A16,[1]RawData!A:DJ,81,FALSE)="","No Delivery Team",VLOOKUP(A16,[1]RawData!A:DJ,81,FALSE)),"")</f>
        <v>Project Delivery</v>
      </c>
      <c r="R16" s="27">
        <f>VLOOKUP(A16,[1]RawData!A:DJ,80,FALSE)</f>
        <v>0</v>
      </c>
      <c r="S16" s="26">
        <f>IF(F16="LIVE",IF(VLOOKUP(A16,[1]RawData!A:DJ,60,FALSE)="","No Date",VLOOKUP(A16,[1]RawData!A:DJ,60,FALSE)),"")</f>
        <v>43413</v>
      </c>
      <c r="T16" s="26" t="str">
        <f>IF(VLOOKUP(A16,[1]RawData!A:DJ,61,FALSE)="","No Date",VLOOKUP(A16,[1]RawData!A:DJ,61,FALSE))</f>
        <v>No Date</v>
      </c>
      <c r="U16" s="26">
        <f>IF(F16="LIVE",IF(VLOOKUP(A16,[1]RawData!A:DJ,11,FALSE)="","No Date",VLOOKUP(A16,[1]RawData!A:DJ,11,FALSE)),"")</f>
        <v>43413</v>
      </c>
      <c r="V16" s="26" t="str">
        <f>IF(F16="LIVE",IF(VLOOKUP(A16,[1]RawData!A:DJ,82,FALSE)="","No Application",VLOOKUP(A16,[1]RawData!A:DJ,82,FALSE)),"")</f>
        <v>ISU</v>
      </c>
      <c r="W16" s="26" t="str">
        <f>IF(F16="LIVE",IF(VLOOKUP(A16,[1]RawData!A:DJ,83,FALSE)="","No Process",VLOOKUP(A16,[1]RawData!A:DJ,83,FALSE)),"")</f>
        <v>No Process</v>
      </c>
      <c r="X16" s="26" t="str">
        <f>IF(F16="LIVE",IF(VLOOKUP(A16,[1]RawData!A:DJ,84,FALSE)="","No Delivery Effort",VLOOKUP(A16,[1]RawData!A:DJ,84,FALSE)),"")</f>
        <v>0-30days</v>
      </c>
      <c r="Y16" s="27" t="b">
        <f>VLOOKUP(A16,[1]RawData!A:DJ,85,FALSE)</f>
        <v>0</v>
      </c>
      <c r="Z16" s="26" t="str">
        <f>IF((AND(F16="LIVE",Y16=TRUE)),IF(VLOOKUP(A16,[1]RawData!A:DJ,86,FALSE)="","No Workaround Accountability",VLOOKUP(A16,[1]RawData!A:DJ,86,FALSE)),"")</f>
        <v/>
      </c>
      <c r="AA16" s="26" t="str">
        <f>IF((AND(F16="LIVE",Y16=TRUE)),IF(VLOOKUP(A16,[1]RawData!A:DJ,98,FALSE)="","No Workaround Frequency",VLOOKUP(A16,[1]RawData!A:DJ,98,FALSE)),"")</f>
        <v/>
      </c>
      <c r="AB16" s="26" t="str">
        <f>IF((AND(F16="LIVE",Y16=TRUE)),IF(VLOOKUP(A16,[1]RawData!A:DJ,99,FALSE)="","No Xoserve FTEs",VLOOKUP(A16,[1]RawData!A:DJ,99,FALSE)),"")</f>
        <v/>
      </c>
      <c r="AC16" s="26" t="str">
        <f>IF((AND(F16="LIVE",Y16=TRUE)),IF(VLOOKUP(A16,[1]RawData!A:DJ,94,FALSE)="","No Workaround Intensity",VLOOKUP(A16,[1]RawData!A:DJ,94,FALSE)),"")</f>
        <v/>
      </c>
      <c r="AD16" s="26" t="str">
        <f>IF((AND(F16="LIVE",Y16=TRUE)),IF(VLOOKUP(A16,[1]RawData!A:DJ,87,FALSE)="","No Lifespan Date",VLOOKUP(A16,[1]RawData!A:DJ,87,FALSE)),"")</f>
        <v/>
      </c>
      <c r="AE16" s="26" t="str">
        <f>IF(F16="LIVE",IF(VLOOKUP(A16,[1]RawData!A:DJ,100,FALSE)="","No Change Driver",VLOOKUP(A16,[1]RawData!A:DJ,100,FALSE)),"")</f>
        <v>Xoserve Internal CR (business improvement initiative)</v>
      </c>
      <c r="AF16" s="26" t="str">
        <f>IF(F16="LIVE",IF(VLOOKUP(A16,[1]RawData!A:DJ,101,FALSE)="","No Change Beneficiary",VLOOKUP(A16,[1]RawData!A:DJ,101,FALSE)),"")</f>
        <v>No Change Beneficiary</v>
      </c>
      <c r="AG16" s="26" t="b">
        <f>VLOOKUP(A16,[1]RawData!A:DJ,102,FALSE)</f>
        <v>0</v>
      </c>
      <c r="AH16" s="26" t="b">
        <f>VLOOKUP(A16,[1]RawData!A:DJ,103,FALSE)</f>
        <v>0</v>
      </c>
      <c r="AI16" s="26" t="b">
        <f>VLOOKUP(A16,[1]RawData!A:DJ,104,FALSE)</f>
        <v>0</v>
      </c>
      <c r="AJ16" s="26" t="str">
        <f>IF(F16="LIVE",IF(VLOOKUP(A16,[1]RawData!A:DJ,106,FALSE)="","No DSC Service Area",VLOOKUP(A16,[1]RawData!A:DJ,106,FALSE)),"")</f>
        <v>No DSC Service Area</v>
      </c>
      <c r="AK16" s="26" t="str">
        <f>IF(F16="LIVE",IF(VLOOKUP(A16,[1]RawData!A:DJ,107,FALSE)="","No Number of impacted DSC Service Areas",VLOOKUP(A16,[1]RawData!A:DJ,107,FALSE)),"")</f>
        <v>No Number of impacted DSC Service Areas</v>
      </c>
      <c r="AL16" s="26" t="str">
        <f>IF(F16="LIVE",IF(VLOOKUP(A16,[1]RawData!A:DJ,108,FALSE)="","No Change Improvement Scale",VLOOKUP(A16,[1]RawData!A:DJ,108,FALSE)),"")</f>
        <v>No Change Improvement Scale</v>
      </c>
      <c r="AM16" s="27" t="b">
        <f>VLOOKUP(A16,[1]RawData!A:DJ,88,FALSE)</f>
        <v>0</v>
      </c>
      <c r="AN16" s="27" t="b">
        <f>VLOOKUP(A16,[1]RawData!A:DJ,90,FALSE)</f>
        <v>0</v>
      </c>
      <c r="AO16" s="27" t="b">
        <f>VLOOKUP(A16,[1]RawData!A:DJ,89,FALSE)</f>
        <v>0</v>
      </c>
      <c r="AP16" s="27" t="b">
        <f>VLOOKUP(A16,[1]RawData!A:DJ,109,FALSE)</f>
        <v>0</v>
      </c>
      <c r="AQ16" s="27" t="b">
        <f>VLOOKUP(A16,[1]RawData!A:DJ,96,FALSE)</f>
        <v>0</v>
      </c>
      <c r="AR16" s="27" t="b">
        <f>VLOOKUP(A16,[1]RawData!A:DJ,110,FALSE)</f>
        <v>0</v>
      </c>
      <c r="AS16" s="26" t="str">
        <f>IF(VLOOKUP($A16,[1]RawData!$A:$DJ,111,FALSE)="","No Date",VLOOKUP($A16,[1]RawData!$A:$DJ,111,FALSE))</f>
        <v>No Date</v>
      </c>
      <c r="AT16" s="26">
        <f>IF(VLOOKUP($A16,[1]RawData!$A:$DJ,112,FALSE)="","No Date",VLOOKUP($A16,[1]RawData!$A:$DJ,112,FALSE))</f>
        <v>43138</v>
      </c>
      <c r="AU16" s="26" t="str">
        <f>IF(VLOOKUP($A16,[1]RawData!$A:$DJ,114,FALSE)="","No Date",VLOOKUP($A16,[1]RawData!$A:$DJ,114,FALSE))</f>
        <v>No Date</v>
      </c>
      <c r="AV16" s="26" t="str">
        <f>IF(VLOOKUP($A16,[1]RawData!$A:$DJ,113,FALSE)="","No Date",VLOOKUP($A16,[1]RawData!$A:$DJ,113,FALSE))</f>
        <v>No Date</v>
      </c>
    </row>
    <row r="17" spans="1:48">
      <c r="A17" s="23" t="s">
        <v>90</v>
      </c>
      <c r="B17" s="24" t="str">
        <f>VLOOKUP(G17,[1]StatusMappings!A:B,2,FALSE)</f>
        <v>1. Start-Up (Progressing through change governance)</v>
      </c>
      <c r="C17" s="23" t="s">
        <v>61</v>
      </c>
      <c r="D17" s="24" t="str">
        <f>VLOOKUP(A17,[1]RawData!A:DJ,2,FALSE)</f>
        <v>New File Level Rejection</v>
      </c>
      <c r="E17" s="24" t="str">
        <f>VLOOKUP(A17,[1]RawData!A:DJ,20,FALSE)</f>
        <v>CR (Internal)</v>
      </c>
      <c r="F17" s="23" t="str">
        <f>VLOOKUP(A17,[1]RawData!A:DJ,21,FALSE)</f>
        <v>LIVE</v>
      </c>
      <c r="G17" s="23" t="str">
        <f>VLOOKUP(A17,[1]RawData!A:DJ,3,FALSE)</f>
        <v>7. BER/Business Case In Progress</v>
      </c>
      <c r="H17" s="25">
        <f t="shared" si="0"/>
        <v>0</v>
      </c>
      <c r="I17" s="25" t="str">
        <f>IF(ISNA(VLOOKUP(A17,[1]PrioritisationVariables!L:P,3,FALSE)),"",(VLOOKUP(A17,[1]PrioritisationVariables!L:P,3,FALSE)))</f>
        <v/>
      </c>
      <c r="J17" s="25" t="str">
        <f>IF(ISNA(VLOOKUP(A17,[1]PrioritisationVariables!L:P,5,FALSE)),"",(VLOOKUP(A17,[1]PrioritisationVariables!L:P,5,FALSE)))</f>
        <v/>
      </c>
      <c r="K17" s="26" t="str">
        <f>IF(F17="LIVE",IF(VLOOKUP(A17,[1]RawData!A:DJ,79,FALSE)="","No Platform",VLOOKUP(A17,[1]RawData!A:DJ,79,FALSE)),"")</f>
        <v>R &amp; N</v>
      </c>
      <c r="L17" s="26">
        <f>IF(VLOOKUP(A17,[1]RawData!A:DJ,9,FALSE)="","No Date",VLOOKUP(A17,[1]RawData!A:DJ,9,FALSE))</f>
        <v>43060</v>
      </c>
      <c r="M17" s="27" t="str">
        <f>VLOOKUP(A17,[1]RawData!A:DJ,16,FALSE)</f>
        <v>Rachel Hinsley/Dave Addison</v>
      </c>
      <c r="N17" s="26" t="str">
        <f>IF(F17="LIVE",IF(VLOOKUP(A17,[1]RawData!A:DJ,19,FALSE)="","No Project Manager",VLOOKUP(A17,[1]RawData!A:DJ,19,FALSE)),"")</f>
        <v>Padmini Duvvuri</v>
      </c>
      <c r="O17" s="31">
        <f>VLOOKUP(A17,[1]RawData!A:DJ,77,FALSE)</f>
        <v>3</v>
      </c>
      <c r="P17" s="27">
        <f>VLOOKUP(A17,[1]RawData!A:DJ,78,FALSE)</f>
        <v>0</v>
      </c>
      <c r="Q17" s="26" t="str">
        <f>IF(F17="LIVE",IF(VLOOKUP(A17,[1]RawData!A:DJ,81,FALSE)="","No Delivery Team",VLOOKUP(A17,[1]RawData!A:DJ,81,FALSE)),"")</f>
        <v>Project Delivery</v>
      </c>
      <c r="R17" s="27">
        <f>VLOOKUP(A17,[1]RawData!A:DJ,80,FALSE)</f>
        <v>0</v>
      </c>
      <c r="S17" s="26">
        <f>IF(F17="LIVE",IF(VLOOKUP(A17,[1]RawData!A:DJ,60,FALSE)="","No Date",VLOOKUP(A17,[1]RawData!A:DJ,60,FALSE)),"")</f>
        <v>43413</v>
      </c>
      <c r="T17" s="26" t="str">
        <f>IF(VLOOKUP(A17,[1]RawData!A:DJ,61,FALSE)="","No Date",VLOOKUP(A17,[1]RawData!A:DJ,61,FALSE))</f>
        <v>No Date</v>
      </c>
      <c r="U17" s="26">
        <f>IF(F17="LIVE",IF(VLOOKUP(A17,[1]RawData!A:DJ,11,FALSE)="","No Date",VLOOKUP(A17,[1]RawData!A:DJ,11,FALSE)),"")</f>
        <v>43405</v>
      </c>
      <c r="V17" s="26" t="str">
        <f>IF(F17="LIVE",IF(VLOOKUP(A17,[1]RawData!A:DJ,82,FALSE)="","No Application",VLOOKUP(A17,[1]RawData!A:DJ,82,FALSE)),"")</f>
        <v>ISU</v>
      </c>
      <c r="W17" s="26" t="str">
        <f>IF(F17="LIVE",IF(VLOOKUP(A17,[1]RawData!A:DJ,83,FALSE)="","No Process",VLOOKUP(A17,[1]RawData!A:DJ,83,FALSE)),"")</f>
        <v>Invoicing</v>
      </c>
      <c r="X17" s="26" t="str">
        <f>IF(F17="LIVE",IF(VLOOKUP(A17,[1]RawData!A:DJ,84,FALSE)="","No Delivery Effort",VLOOKUP(A17,[1]RawData!A:DJ,84,FALSE)),"")</f>
        <v>0-30days</v>
      </c>
      <c r="Y17" s="27" t="b">
        <f>VLOOKUP(A17,[1]RawData!A:DJ,85,FALSE)</f>
        <v>0</v>
      </c>
      <c r="Z17" s="26" t="str">
        <f>IF((AND(F17="LIVE",Y17=TRUE)),IF(VLOOKUP(A17,[1]RawData!A:DJ,86,FALSE)="","No Workaround Accountability",VLOOKUP(A17,[1]RawData!A:DJ,86,FALSE)),"")</f>
        <v/>
      </c>
      <c r="AA17" s="26" t="str">
        <f>IF((AND(F17="LIVE",Y17=TRUE)),IF(VLOOKUP(A17,[1]RawData!A:DJ,98,FALSE)="","No Workaround Frequency",VLOOKUP(A17,[1]RawData!A:DJ,98,FALSE)),"")</f>
        <v/>
      </c>
      <c r="AB17" s="26" t="str">
        <f>IF((AND(F17="LIVE",Y17=TRUE)),IF(VLOOKUP(A17,[1]RawData!A:DJ,99,FALSE)="","No Xoserve FTEs",VLOOKUP(A17,[1]RawData!A:DJ,99,FALSE)),"")</f>
        <v/>
      </c>
      <c r="AC17" s="26" t="str">
        <f>IF((AND(F17="LIVE",Y17=TRUE)),IF(VLOOKUP(A17,[1]RawData!A:DJ,94,FALSE)="","No Workaround Intensity",VLOOKUP(A17,[1]RawData!A:DJ,94,FALSE)),"")</f>
        <v/>
      </c>
      <c r="AD17" s="26" t="str">
        <f>IF((AND(F17="LIVE",Y17=TRUE)),IF(VLOOKUP(A17,[1]RawData!A:DJ,87,FALSE)="","No Lifespan Date",VLOOKUP(A17,[1]RawData!A:DJ,87,FALSE)),"")</f>
        <v/>
      </c>
      <c r="AE17" s="26" t="str">
        <f>IF(F17="LIVE",IF(VLOOKUP(A17,[1]RawData!A:DJ,100,FALSE)="","No Change Driver",VLOOKUP(A17,[1]RawData!A:DJ,100,FALSE)),"")</f>
        <v>ChMC endorsed Change Proposal</v>
      </c>
      <c r="AF17" s="26" t="str">
        <f>IF(F17="LIVE",IF(VLOOKUP(A17,[1]RawData!A:DJ,101,FALSE)="","No Change Beneficiary",VLOOKUP(A17,[1]RawData!A:DJ,101,FALSE)),"")</f>
        <v>One Market Group</v>
      </c>
      <c r="AG17" s="26" t="b">
        <f>VLOOKUP(A17,[1]RawData!A:DJ,102,FALSE)</f>
        <v>1</v>
      </c>
      <c r="AH17" s="26" t="b">
        <f>VLOOKUP(A17,[1]RawData!A:DJ,103,FALSE)</f>
        <v>0</v>
      </c>
      <c r="AI17" s="26" t="b">
        <f>VLOOKUP(A17,[1]RawData!A:DJ,104,FALSE)</f>
        <v>0</v>
      </c>
      <c r="AJ17" s="26" t="str">
        <f>IF(F17="LIVE",IF(VLOOKUP(A17,[1]RawData!A:DJ,106,FALSE)="","No DSC Service Area",VLOOKUP(A17,[1]RawData!A:DJ,106,FALSE)),"")</f>
        <v>Service Area 1: Manage Supply Point Registration</v>
      </c>
      <c r="AK17" s="26" t="str">
        <f>IF(F17="LIVE",IF(VLOOKUP(A17,[1]RawData!A:DJ,107,FALSE)="","No Number of impacted DSC Service Areas",VLOOKUP(A17,[1]RawData!A:DJ,107,FALSE)),"")</f>
        <v>One</v>
      </c>
      <c r="AL17" s="26" t="str">
        <f>IF(F17="LIVE",IF(VLOOKUP(A17,[1]RawData!A:DJ,108,FALSE)="","No Change Improvement Scale",VLOOKUP(A17,[1]RawData!A:DJ,108,FALSE)),"")</f>
        <v>Low</v>
      </c>
      <c r="AM17" s="27" t="b">
        <f>VLOOKUP(A17,[1]RawData!A:DJ,88,FALSE)</f>
        <v>0</v>
      </c>
      <c r="AN17" s="27" t="b">
        <f>VLOOKUP(A17,[1]RawData!A:DJ,90,FALSE)</f>
        <v>0</v>
      </c>
      <c r="AO17" s="27" t="b">
        <f>VLOOKUP(A17,[1]RawData!A:DJ,89,FALSE)</f>
        <v>0</v>
      </c>
      <c r="AP17" s="27" t="b">
        <f>VLOOKUP(A17,[1]RawData!A:DJ,109,FALSE)</f>
        <v>0</v>
      </c>
      <c r="AQ17" s="27" t="b">
        <f>VLOOKUP(A17,[1]RawData!A:DJ,96,FALSE)</f>
        <v>0</v>
      </c>
      <c r="AR17" s="27" t="b">
        <f>VLOOKUP(A17,[1]RawData!A:DJ,110,FALSE)</f>
        <v>0</v>
      </c>
      <c r="AS17" s="26" t="str">
        <f>IF(VLOOKUP($A17,[1]RawData!$A:$DJ,111,FALSE)="","No Date",VLOOKUP($A17,[1]RawData!$A:$DJ,111,FALSE))</f>
        <v>No Date</v>
      </c>
      <c r="AT17" s="26">
        <f>IF(VLOOKUP($A17,[1]RawData!$A:$DJ,112,FALSE)="","No Date",VLOOKUP($A17,[1]RawData!$A:$DJ,112,FALSE))</f>
        <v>43138</v>
      </c>
      <c r="AU17" s="26" t="str">
        <f>IF(VLOOKUP($A17,[1]RawData!$A:$DJ,114,FALSE)="","No Date",VLOOKUP($A17,[1]RawData!$A:$DJ,114,FALSE))</f>
        <v>No Date</v>
      </c>
      <c r="AV17" s="26" t="str">
        <f>IF(VLOOKUP($A17,[1]RawData!$A:$DJ,113,FALSE)="","No Date",VLOOKUP($A17,[1]RawData!$A:$DJ,113,FALSE))</f>
        <v>No Date</v>
      </c>
    </row>
    <row r="18" spans="1:48">
      <c r="A18" s="23" t="s">
        <v>91</v>
      </c>
      <c r="B18" s="24" t="str">
        <f>VLOOKUP(G18,[1]StatusMappings!A:B,2,FALSE)</f>
        <v>1. Start-Up (Progressing through change governance)</v>
      </c>
      <c r="C18" s="23" t="s">
        <v>61</v>
      </c>
      <c r="D18" s="24" t="str">
        <f>VLOOKUP(A18,[1]RawData!A:DJ,2,FALSE)</f>
        <v>File Format Should Have Changes</v>
      </c>
      <c r="E18" s="24" t="str">
        <f>VLOOKUP(A18,[1]RawData!A:DJ,20,FALSE)</f>
        <v>CR (Internal)</v>
      </c>
      <c r="F18" s="23" t="str">
        <f>VLOOKUP(A18,[1]RawData!A:DJ,21,FALSE)</f>
        <v>LIVE</v>
      </c>
      <c r="G18" s="23" t="str">
        <f>VLOOKUP(A18,[1]RawData!A:DJ,3,FALSE)</f>
        <v>7. BER/Business Case In Progress</v>
      </c>
      <c r="H18" s="25">
        <f t="shared" si="0"/>
        <v>0</v>
      </c>
      <c r="I18" s="25" t="str">
        <f>IF(ISNA(VLOOKUP(A18,[1]PrioritisationVariables!L:P,3,FALSE)),"",(VLOOKUP(A18,[1]PrioritisationVariables!L:P,3,FALSE)))</f>
        <v>TBP</v>
      </c>
      <c r="J18" s="25" t="str">
        <f>IF(ISNA(VLOOKUP(A18,[1]PrioritisationVariables!L:P,5,FALSE)),"",(VLOOKUP(A18,[1]PrioritisationVariables!L:P,5,FALSE)))</f>
        <v>Low</v>
      </c>
      <c r="K18" s="26" t="str">
        <f>IF(F18="LIVE",IF(VLOOKUP(A18,[1]RawData!A:DJ,79,FALSE)="","No Platform",VLOOKUP(A18,[1]RawData!A:DJ,79,FALSE)),"")</f>
        <v>R &amp; N</v>
      </c>
      <c r="L18" s="26">
        <f>IF(VLOOKUP(A18,[1]RawData!A:DJ,9,FALSE)="","No Date",VLOOKUP(A18,[1]RawData!A:DJ,9,FALSE))</f>
        <v>42720</v>
      </c>
      <c r="M18" s="27" t="str">
        <f>VLOOKUP(A18,[1]RawData!A:DJ,16,FALSE)</f>
        <v>Marie Berlin</v>
      </c>
      <c r="N18" s="26" t="str">
        <f>IF(F18="LIVE",IF(VLOOKUP(A18,[1]RawData!A:DJ,19,FALSE)="","No Project Manager",VLOOKUP(A18,[1]RawData!A:DJ,19,FALSE)),"")</f>
        <v>Padmini Duvvuri</v>
      </c>
      <c r="O18" s="31">
        <f>VLOOKUP(A18,[1]RawData!A:DJ,77,FALSE)</f>
        <v>3</v>
      </c>
      <c r="P18" s="27" t="str">
        <f>VLOOKUP(A18,[1]RawData!A:DJ,78,FALSE)</f>
        <v>UKLP IADBI280v3</v>
      </c>
      <c r="Q18" s="26" t="str">
        <f>IF(F18="LIVE",IF(VLOOKUP(A18,[1]RawData!A:DJ,81,FALSE)="","No Delivery Team",VLOOKUP(A18,[1]RawData!A:DJ,81,FALSE)),"")</f>
        <v>Project Delivery</v>
      </c>
      <c r="R18" s="27">
        <f>VLOOKUP(A18,[1]RawData!A:DJ,80,FALSE)</f>
        <v>0</v>
      </c>
      <c r="S18" s="26">
        <f>IF(F18="LIVE",IF(VLOOKUP(A18,[1]RawData!A:DJ,60,FALSE)="","No Date",VLOOKUP(A18,[1]RawData!A:DJ,60,FALSE)),"")</f>
        <v>43413</v>
      </c>
      <c r="T18" s="26" t="str">
        <f>IF(VLOOKUP(A18,[1]RawData!A:DJ,61,FALSE)="","No Date",VLOOKUP(A18,[1]RawData!A:DJ,61,FALSE))</f>
        <v>No Date</v>
      </c>
      <c r="U18" s="26">
        <f>IF(F18="LIVE",IF(VLOOKUP(A18,[1]RawData!A:DJ,11,FALSE)="","No Date",VLOOKUP(A18,[1]RawData!A:DJ,11,FALSE)),"")</f>
        <v>43252</v>
      </c>
      <c r="V18" s="26" t="str">
        <f>IF(F18="LIVE",IF(VLOOKUP(A18,[1]RawData!A:DJ,82,FALSE)="","No Application",VLOOKUP(A18,[1]RawData!A:DJ,82,FALSE)),"")</f>
        <v>ISU</v>
      </c>
      <c r="W18" s="26" t="str">
        <f>IF(F18="LIVE",IF(VLOOKUP(A18,[1]RawData!A:DJ,83,FALSE)="","No Process",VLOOKUP(A18,[1]RawData!A:DJ,83,FALSE)),"")</f>
        <v>Other</v>
      </c>
      <c r="X18" s="26" t="str">
        <f>IF(F18="LIVE",IF(VLOOKUP(A18,[1]RawData!A:DJ,84,FALSE)="","No Delivery Effort",VLOOKUP(A18,[1]RawData!A:DJ,84,FALSE)),"")</f>
        <v>31-100days</v>
      </c>
      <c r="Y18" s="27" t="b">
        <f>VLOOKUP(A18,[1]RawData!A:DJ,85,FALSE)</f>
        <v>0</v>
      </c>
      <c r="Z18" s="26" t="str">
        <f>IF((AND(F18="LIVE",Y18=TRUE)),IF(VLOOKUP(A18,[1]RawData!A:DJ,86,FALSE)="","No Workaround Accountability",VLOOKUP(A18,[1]RawData!A:DJ,86,FALSE)),"")</f>
        <v/>
      </c>
      <c r="AA18" s="26" t="str">
        <f>IF((AND(F18="LIVE",Y18=TRUE)),IF(VLOOKUP(A18,[1]RawData!A:DJ,98,FALSE)="","No Workaround Frequency",VLOOKUP(A18,[1]RawData!A:DJ,98,FALSE)),"")</f>
        <v/>
      </c>
      <c r="AB18" s="26" t="str">
        <f>IF((AND(F18="LIVE",Y18=TRUE)),IF(VLOOKUP(A18,[1]RawData!A:DJ,99,FALSE)="","No Xoserve FTEs",VLOOKUP(A18,[1]RawData!A:DJ,99,FALSE)),"")</f>
        <v/>
      </c>
      <c r="AC18" s="26" t="str">
        <f>IF((AND(F18="LIVE",Y18=TRUE)),IF(VLOOKUP(A18,[1]RawData!A:DJ,94,FALSE)="","No Workaround Intensity",VLOOKUP(A18,[1]RawData!A:DJ,94,FALSE)),"")</f>
        <v/>
      </c>
      <c r="AD18" s="26" t="str">
        <f>IF((AND(F18="LIVE",Y18=TRUE)),IF(VLOOKUP(A18,[1]RawData!A:DJ,87,FALSE)="","No Lifespan Date",VLOOKUP(A18,[1]RawData!A:DJ,87,FALSE)),"")</f>
        <v/>
      </c>
      <c r="AE18" s="26" t="str">
        <f>IF(F18="LIVE",IF(VLOOKUP(A18,[1]RawData!A:DJ,100,FALSE)="","No Change Driver",VLOOKUP(A18,[1]RawData!A:DJ,100,FALSE)),"")</f>
        <v>ChMC endorsed Change Proposal</v>
      </c>
      <c r="AF18" s="26" t="str">
        <f>IF(F18="LIVE",IF(VLOOKUP(A18,[1]RawData!A:DJ,101,FALSE)="","No Change Beneficiary",VLOOKUP(A18,[1]RawData!A:DJ,101,FALSE)),"")</f>
        <v>Multiple Market Groups</v>
      </c>
      <c r="AG18" s="26" t="b">
        <f>VLOOKUP(A18,[1]RawData!A:DJ,102,FALSE)</f>
        <v>1</v>
      </c>
      <c r="AH18" s="26" t="b">
        <f>VLOOKUP(A18,[1]RawData!A:DJ,103,FALSE)</f>
        <v>0</v>
      </c>
      <c r="AI18" s="26" t="b">
        <f>VLOOKUP(A18,[1]RawData!A:DJ,104,FALSE)</f>
        <v>0</v>
      </c>
      <c r="AJ18" s="26" t="str">
        <f>IF(F18="LIVE",IF(VLOOKUP(A18,[1]RawData!A:DJ,106,FALSE)="","No DSC Service Area",VLOOKUP(A18,[1]RawData!A:DJ,106,FALSE)),"")</f>
        <v>Service Area 1: Manage Supply Point Registration</v>
      </c>
      <c r="AK18" s="26" t="str">
        <f>IF(F18="LIVE",IF(VLOOKUP(A18,[1]RawData!A:DJ,107,FALSE)="","No Number of impacted DSC Service Areas",VLOOKUP(A18,[1]RawData!A:DJ,107,FALSE)),"")</f>
        <v>Two to Five</v>
      </c>
      <c r="AL18" s="26" t="str">
        <f>IF(F18="LIVE",IF(VLOOKUP(A18,[1]RawData!A:DJ,108,FALSE)="","No Change Improvement Scale",VLOOKUP(A18,[1]RawData!A:DJ,108,FALSE)),"")</f>
        <v>Low</v>
      </c>
      <c r="AM18" s="27" t="b">
        <f>VLOOKUP(A18,[1]RawData!A:DJ,88,FALSE)</f>
        <v>1</v>
      </c>
      <c r="AN18" s="27" t="b">
        <f>VLOOKUP(A18,[1]RawData!A:DJ,90,FALSE)</f>
        <v>0</v>
      </c>
      <c r="AO18" s="27" t="b">
        <f>VLOOKUP(A18,[1]RawData!A:DJ,89,FALSE)</f>
        <v>1</v>
      </c>
      <c r="AP18" s="27" t="b">
        <f>VLOOKUP(A18,[1]RawData!A:DJ,109,FALSE)</f>
        <v>0</v>
      </c>
      <c r="AQ18" s="27" t="b">
        <f>VLOOKUP(A18,[1]RawData!A:DJ,96,FALSE)</f>
        <v>0</v>
      </c>
      <c r="AR18" s="27" t="b">
        <f>VLOOKUP(A18,[1]RawData!A:DJ,110,FALSE)</f>
        <v>0</v>
      </c>
      <c r="AS18" s="26" t="str">
        <f>IF(VLOOKUP($A18,[1]RawData!$A:$DJ,111,FALSE)="","No Date",VLOOKUP($A18,[1]RawData!$A:$DJ,111,FALSE))</f>
        <v>No Date</v>
      </c>
      <c r="AT18" s="26">
        <f>IF(VLOOKUP($A18,[1]RawData!$A:$DJ,112,FALSE)="","No Date",VLOOKUP($A18,[1]RawData!$A:$DJ,112,FALSE))</f>
        <v>43138</v>
      </c>
      <c r="AU18" s="26" t="str">
        <f>IF(VLOOKUP($A18,[1]RawData!$A:$DJ,114,FALSE)="","No Date",VLOOKUP($A18,[1]RawData!$A:$DJ,114,FALSE))</f>
        <v>No Date</v>
      </c>
      <c r="AV18" s="26" t="str">
        <f>IF(VLOOKUP($A18,[1]RawData!$A:$DJ,113,FALSE)="","No Date",VLOOKUP($A18,[1]RawData!$A:$DJ,113,FALSE))</f>
        <v>No Date</v>
      </c>
    </row>
    <row r="19" spans="1:48">
      <c r="A19" s="23" t="s">
        <v>92</v>
      </c>
      <c r="B19" s="24" t="str">
        <f>VLOOKUP(G19,[1]StatusMappings!A:B,2,FALSE)</f>
        <v>2. Change sanction/approved and in project delivery</v>
      </c>
      <c r="C19" s="23" t="s">
        <v>61</v>
      </c>
      <c r="D19" s="24" t="str">
        <f>VLOOKUP(A19,[1]RawData!A:DJ,2,FALSE)</f>
        <v>CSEP MAX AQ SOQ Rate Application</v>
      </c>
      <c r="E19" s="24" t="str">
        <f>VLOOKUP(A19,[1]RawData!A:DJ,20,FALSE)</f>
        <v>CR (Internal)</v>
      </c>
      <c r="F19" s="23" t="str">
        <f>VLOOKUP(A19,[1]RawData!A:DJ,21,FALSE)</f>
        <v>LIVE</v>
      </c>
      <c r="G19" s="23" t="str">
        <f>VLOOKUP(A19,[1]RawData!A:DJ,3,FALSE)</f>
        <v>11. Change In Delivery</v>
      </c>
      <c r="H19" s="25">
        <f t="shared" si="0"/>
        <v>0</v>
      </c>
      <c r="I19" s="25" t="str">
        <f>IF(ISNA(VLOOKUP(A19,[1]PrioritisationVariables!L:P,3,FALSE)),"",(VLOOKUP(A19,[1]PrioritisationVariables!L:P,3,FALSE)))</f>
        <v/>
      </c>
      <c r="J19" s="25" t="str">
        <f>IF(ISNA(VLOOKUP(A19,[1]PrioritisationVariables!L:P,5,FALSE)),"",(VLOOKUP(A19,[1]PrioritisationVariables!L:P,5,FALSE)))</f>
        <v/>
      </c>
      <c r="K19" s="26" t="str">
        <f>IF(F19="LIVE",IF(VLOOKUP(A19,[1]RawData!A:DJ,79,FALSE)="","No Platform",VLOOKUP(A19,[1]RawData!A:DJ,79,FALSE)),"")</f>
        <v>R &amp; N</v>
      </c>
      <c r="L19" s="26">
        <f>IF(VLOOKUP(A19,[1]RawData!A:DJ,9,FALSE)="","No Date",VLOOKUP(A19,[1]RawData!A:DJ,9,FALSE))</f>
        <v>42786</v>
      </c>
      <c r="M19" s="27" t="str">
        <f>VLOOKUP(A19,[1]RawData!A:DJ,16,FALSE)</f>
        <v>Emma Smith</v>
      </c>
      <c r="N19" s="26" t="str">
        <f>IF(F19="LIVE",IF(VLOOKUP(A19,[1]RawData!A:DJ,19,FALSE)="","No Project Manager",VLOOKUP(A19,[1]RawData!A:DJ,19,FALSE)),"")</f>
        <v>Padmini Duvvuri</v>
      </c>
      <c r="O19" s="31">
        <f>VLOOKUP(A19,[1]RawData!A:DJ,77,FALSE)</f>
        <v>3</v>
      </c>
      <c r="P19" s="27" t="str">
        <f>VLOOKUP(A19,[1]RawData!A:DJ,78,FALSE)</f>
        <v>UKLP IADBI298</v>
      </c>
      <c r="Q19" s="26" t="str">
        <f>IF(F19="LIVE",IF(VLOOKUP(A19,[1]RawData!A:DJ,81,FALSE)="","No Delivery Team",VLOOKUP(A19,[1]RawData!A:DJ,81,FALSE)),"")</f>
        <v>Project Delivery</v>
      </c>
      <c r="R19" s="27">
        <f>VLOOKUP(A19,[1]RawData!A:DJ,80,FALSE)</f>
        <v>0</v>
      </c>
      <c r="S19" s="26">
        <f>IF(F19="LIVE",IF(VLOOKUP(A19,[1]RawData!A:DJ,60,FALSE)="","No Date",VLOOKUP(A19,[1]RawData!A:DJ,60,FALSE)),"")</f>
        <v>43189</v>
      </c>
      <c r="T19" s="26" t="str">
        <f>IF(VLOOKUP(A19,[1]RawData!A:DJ,61,FALSE)="","No Date",VLOOKUP(A19,[1]RawData!A:DJ,61,FALSE))</f>
        <v>No Date</v>
      </c>
      <c r="U19" s="26">
        <f>IF(F19="LIVE",IF(VLOOKUP(A19,[1]RawData!A:DJ,11,FALSE)="","No Date",VLOOKUP(A19,[1]RawData!A:DJ,11,FALSE)),"")</f>
        <v>43193</v>
      </c>
      <c r="V19" s="26" t="str">
        <f>IF(F19="LIVE",IF(VLOOKUP(A19,[1]RawData!A:DJ,82,FALSE)="","No Application",VLOOKUP(A19,[1]RawData!A:DJ,82,FALSE)),"")</f>
        <v>ISU</v>
      </c>
      <c r="W19" s="26" t="str">
        <f>IF(F19="LIVE",IF(VLOOKUP(A19,[1]RawData!A:DJ,83,FALSE)="","No Process",VLOOKUP(A19,[1]RawData!A:DJ,83,FALSE)),"")</f>
        <v>SPA</v>
      </c>
      <c r="X19" s="26" t="str">
        <f>IF(F19="LIVE",IF(VLOOKUP(A19,[1]RawData!A:DJ,84,FALSE)="","No Delivery Effort",VLOOKUP(A19,[1]RawData!A:DJ,84,FALSE)),"")</f>
        <v>31-100days</v>
      </c>
      <c r="Y19" s="27" t="b">
        <f>VLOOKUP(A19,[1]RawData!A:DJ,85,FALSE)</f>
        <v>0</v>
      </c>
      <c r="Z19" s="26" t="str">
        <f>IF((AND(F19="LIVE",Y19=TRUE)),IF(VLOOKUP(A19,[1]RawData!A:DJ,86,FALSE)="","No Workaround Accountability",VLOOKUP(A19,[1]RawData!A:DJ,86,FALSE)),"")</f>
        <v/>
      </c>
      <c r="AA19" s="26" t="str">
        <f>IF((AND(F19="LIVE",Y19=TRUE)),IF(VLOOKUP(A19,[1]RawData!A:DJ,98,FALSE)="","No Workaround Frequency",VLOOKUP(A19,[1]RawData!A:DJ,98,FALSE)),"")</f>
        <v/>
      </c>
      <c r="AB19" s="26" t="str">
        <f>IF((AND(F19="LIVE",Y19=TRUE)),IF(VLOOKUP(A19,[1]RawData!A:DJ,99,FALSE)="","No Xoserve FTEs",VLOOKUP(A19,[1]RawData!A:DJ,99,FALSE)),"")</f>
        <v/>
      </c>
      <c r="AC19" s="26" t="str">
        <f>IF((AND(F19="LIVE",Y19=TRUE)),IF(VLOOKUP(A19,[1]RawData!A:DJ,94,FALSE)="","No Workaround Intensity",VLOOKUP(A19,[1]RawData!A:DJ,94,FALSE)),"")</f>
        <v/>
      </c>
      <c r="AD19" s="26" t="str">
        <f>IF((AND(F19="LIVE",Y19=TRUE)),IF(VLOOKUP(A19,[1]RawData!A:DJ,87,FALSE)="","No Lifespan Date",VLOOKUP(A19,[1]RawData!A:DJ,87,FALSE)),"")</f>
        <v/>
      </c>
      <c r="AE19" s="26" t="str">
        <f>IF(F19="LIVE",IF(VLOOKUP(A19,[1]RawData!A:DJ,100,FALSE)="","No Change Driver",VLOOKUP(A19,[1]RawData!A:DJ,100,FALSE)),"")</f>
        <v>No Change Driver</v>
      </c>
      <c r="AF19" s="26" t="str">
        <f>IF(F19="LIVE",IF(VLOOKUP(A19,[1]RawData!A:DJ,101,FALSE)="","No Change Beneficiary",VLOOKUP(A19,[1]RawData!A:DJ,101,FALSE)),"")</f>
        <v>No Change Beneficiary</v>
      </c>
      <c r="AG19" s="26" t="b">
        <f>VLOOKUP(A19,[1]RawData!A:DJ,102,FALSE)</f>
        <v>0</v>
      </c>
      <c r="AH19" s="26" t="b">
        <f>VLOOKUP(A19,[1]RawData!A:DJ,103,FALSE)</f>
        <v>0</v>
      </c>
      <c r="AI19" s="26" t="b">
        <f>VLOOKUP(A19,[1]RawData!A:DJ,104,FALSE)</f>
        <v>0</v>
      </c>
      <c r="AJ19" s="26" t="str">
        <f>IF(F19="LIVE",IF(VLOOKUP(A19,[1]RawData!A:DJ,106,FALSE)="","No DSC Service Area",VLOOKUP(A19,[1]RawData!A:DJ,106,FALSE)),"")</f>
        <v>No DSC Service Area</v>
      </c>
      <c r="AK19" s="26" t="str">
        <f>IF(F19="LIVE",IF(VLOOKUP(A19,[1]RawData!A:DJ,107,FALSE)="","No Number of impacted DSC Service Areas",VLOOKUP(A19,[1]RawData!A:DJ,107,FALSE)),"")</f>
        <v>No Number of impacted DSC Service Areas</v>
      </c>
      <c r="AL19" s="26" t="str">
        <f>IF(F19="LIVE",IF(VLOOKUP(A19,[1]RawData!A:DJ,108,FALSE)="","No Change Improvement Scale",VLOOKUP(A19,[1]RawData!A:DJ,108,FALSE)),"")</f>
        <v>No Change Improvement Scale</v>
      </c>
      <c r="AM19" s="27" t="b">
        <f>VLOOKUP(A19,[1]RawData!A:DJ,88,FALSE)</f>
        <v>0</v>
      </c>
      <c r="AN19" s="27" t="b">
        <f>VLOOKUP(A19,[1]RawData!A:DJ,90,FALSE)</f>
        <v>0</v>
      </c>
      <c r="AO19" s="27" t="b">
        <f>VLOOKUP(A19,[1]RawData!A:DJ,89,FALSE)</f>
        <v>0</v>
      </c>
      <c r="AP19" s="27" t="b">
        <f>VLOOKUP(A19,[1]RawData!A:DJ,109,FALSE)</f>
        <v>0</v>
      </c>
      <c r="AQ19" s="27" t="b">
        <f>VLOOKUP(A19,[1]RawData!A:DJ,96,FALSE)</f>
        <v>0</v>
      </c>
      <c r="AR19" s="27" t="b">
        <f>VLOOKUP(A19,[1]RawData!A:DJ,110,FALSE)</f>
        <v>0</v>
      </c>
      <c r="AS19" s="26" t="str">
        <f>IF(VLOOKUP($A19,[1]RawData!$A:$DJ,111,FALSE)="","No Date",VLOOKUP($A19,[1]RawData!$A:$DJ,111,FALSE))</f>
        <v>No Date</v>
      </c>
      <c r="AT19" s="26" t="str">
        <f>IF(VLOOKUP($A19,[1]RawData!$A:$DJ,112,FALSE)="","No Date",VLOOKUP($A19,[1]RawData!$A:$DJ,112,FALSE))</f>
        <v>No Date</v>
      </c>
      <c r="AU19" s="26" t="str">
        <f>IF(VLOOKUP($A19,[1]RawData!$A:$DJ,114,FALSE)="","No Date",VLOOKUP($A19,[1]RawData!$A:$DJ,114,FALSE))</f>
        <v>No Date</v>
      </c>
      <c r="AV19" s="26" t="str">
        <f>IF(VLOOKUP($A19,[1]RawData!$A:$DJ,113,FALSE)="","No Date",VLOOKUP($A19,[1]RawData!$A:$DJ,113,FALSE))</f>
        <v>No Date</v>
      </c>
    </row>
    <row r="20" spans="1:48">
      <c r="A20" s="23" t="s">
        <v>93</v>
      </c>
      <c r="B20" s="24" t="str">
        <f>VLOOKUP(G20,[1]StatusMappings!A:B,2,FALSE)</f>
        <v>1. Start-Up (Progressing through change governance)</v>
      </c>
      <c r="C20" s="23" t="s">
        <v>160</v>
      </c>
      <c r="D20" s="24" t="str">
        <f>VLOOKUP(A20,[1]RawData!A:DJ,2,FALSE)</f>
        <v>UMR Hierarchy Amendment in AMT</v>
      </c>
      <c r="E20" s="24" t="str">
        <f>VLOOKUP(A20,[1]RawData!A:DJ,20,FALSE)</f>
        <v>CR (Internal)</v>
      </c>
      <c r="F20" s="23" t="str">
        <f>VLOOKUP(A20,[1]RawData!A:DJ,21,FALSE)</f>
        <v>LIVE</v>
      </c>
      <c r="G20" s="23" t="str">
        <f>VLOOKUP(A20,[1]RawData!A:DJ,3,FALSE)</f>
        <v>2.1. Start-Up Approach In Progress</v>
      </c>
      <c r="H20" s="25">
        <f t="shared" si="0"/>
        <v>0</v>
      </c>
      <c r="I20" s="25" t="str">
        <f>IF(ISNA(VLOOKUP(A20,[1]PrioritisationVariables!L:P,3,FALSE)),"",(VLOOKUP(A20,[1]PrioritisationVariables!L:P,3,FALSE)))</f>
        <v>TBP</v>
      </c>
      <c r="J20" s="25" t="str">
        <f>IF(ISNA(VLOOKUP(A20,[1]PrioritisationVariables!L:P,5,FALSE)),"",(VLOOKUP(A20,[1]PrioritisationVariables!L:P,5,FALSE)))</f>
        <v>Low</v>
      </c>
      <c r="K20" s="26" t="str">
        <f>IF(F20="LIVE",IF(VLOOKUP(A20,[1]RawData!A:DJ,79,FALSE)="","No Platform",VLOOKUP(A20,[1]RawData!A:DJ,79,FALSE)),"")</f>
        <v>R &amp; N</v>
      </c>
      <c r="L20" s="26">
        <f>IF(VLOOKUP(A20,[1]RawData!A:DJ,9,FALSE)="","No Date",VLOOKUP(A20,[1]RawData!A:DJ,9,FALSE))</f>
        <v>42821</v>
      </c>
      <c r="M20" s="27" t="str">
        <f>VLOOKUP(A20,[1]RawData!A:DJ,16,FALSE)</f>
        <v>Karen Marklew</v>
      </c>
      <c r="N20" s="26" t="str">
        <f>IF(F20="LIVE",IF(VLOOKUP(A20,[1]RawData!A:DJ,19,FALSE)="","No Project Manager",VLOOKUP(A20,[1]RawData!A:DJ,19,FALSE)),"")</f>
        <v>Matt Rider</v>
      </c>
      <c r="O20" s="31">
        <f>VLOOKUP(A20,[1]RawData!A:DJ,77,FALSE)</f>
        <v>75</v>
      </c>
      <c r="P20" s="27" t="str">
        <f>VLOOKUP(A20,[1]RawData!A:DJ,78,FALSE)</f>
        <v>UKLP IADBI309</v>
      </c>
      <c r="Q20" s="26" t="str">
        <f>IF(F20="LIVE",IF(VLOOKUP(A20,[1]RawData!A:DJ,81,FALSE)="","No Delivery Team",VLOOKUP(A20,[1]RawData!A:DJ,81,FALSE)),"")</f>
        <v>Project Delivery</v>
      </c>
      <c r="R20" s="27" t="str">
        <f>VLOOKUP(A20,[1]RawData!A:DJ,80,FALSE)</f>
        <v>3628</v>
      </c>
      <c r="S20" s="26" t="str">
        <f>IF(F20="LIVE",IF(VLOOKUP(A20,[1]RawData!A:DJ,60,FALSE)="","No Date",VLOOKUP(A20,[1]RawData!A:DJ,60,FALSE)),"")</f>
        <v>No Date</v>
      </c>
      <c r="T20" s="26" t="str">
        <f>IF(VLOOKUP(A20,[1]RawData!A:DJ,61,FALSE)="","No Date",VLOOKUP(A20,[1]RawData!A:DJ,61,FALSE))</f>
        <v>No Date</v>
      </c>
      <c r="U20" s="26">
        <f>IF(F20="LIVE",IF(VLOOKUP(A20,[1]RawData!A:DJ,11,FALSE)="","No Date",VLOOKUP(A20,[1]RawData!A:DJ,11,FALSE)),"")</f>
        <v>43374</v>
      </c>
      <c r="V20" s="26" t="str">
        <f>IF(F20="LIVE",IF(VLOOKUP(A20,[1]RawData!A:DJ,82,FALSE)="","No Application",VLOOKUP(A20,[1]RawData!A:DJ,82,FALSE)),"")</f>
        <v>AMT</v>
      </c>
      <c r="W20" s="26" t="str">
        <f>IF(F20="LIVE",IF(VLOOKUP(A20,[1]RawData!A:DJ,83,FALSE)="","No Process",VLOOKUP(A20,[1]RawData!A:DJ,83,FALSE)),"")</f>
        <v>Reads</v>
      </c>
      <c r="X20" s="26" t="str">
        <f>IF(F20="LIVE",IF(VLOOKUP(A20,[1]RawData!A:DJ,84,FALSE)="","No Delivery Effort",VLOOKUP(A20,[1]RawData!A:DJ,84,FALSE)),"")</f>
        <v>31-100days</v>
      </c>
      <c r="Y20" s="27" t="b">
        <f>VLOOKUP(A20,[1]RawData!A:DJ,85,FALSE)</f>
        <v>0</v>
      </c>
      <c r="Z20" s="26" t="str">
        <f>IF((AND(F20="LIVE",Y20=TRUE)),IF(VLOOKUP(A20,[1]RawData!A:DJ,86,FALSE)="","No Workaround Accountability",VLOOKUP(A20,[1]RawData!A:DJ,86,FALSE)),"")</f>
        <v/>
      </c>
      <c r="AA20" s="26" t="str">
        <f>IF((AND(F20="LIVE",Y20=TRUE)),IF(VLOOKUP(A20,[1]RawData!A:DJ,98,FALSE)="","No Workaround Frequency",VLOOKUP(A20,[1]RawData!A:DJ,98,FALSE)),"")</f>
        <v/>
      </c>
      <c r="AB20" s="26" t="str">
        <f>IF((AND(F20="LIVE",Y20=TRUE)),IF(VLOOKUP(A20,[1]RawData!A:DJ,99,FALSE)="","No Xoserve FTEs",VLOOKUP(A20,[1]RawData!A:DJ,99,FALSE)),"")</f>
        <v/>
      </c>
      <c r="AC20" s="26" t="str">
        <f>IF((AND(F20="LIVE",Y20=TRUE)),IF(VLOOKUP(A20,[1]RawData!A:DJ,94,FALSE)="","No Workaround Intensity",VLOOKUP(A20,[1]RawData!A:DJ,94,FALSE)),"")</f>
        <v/>
      </c>
      <c r="AD20" s="26" t="str">
        <f>IF((AND(F20="LIVE",Y20=TRUE)),IF(VLOOKUP(A20,[1]RawData!A:DJ,87,FALSE)="","No Lifespan Date",VLOOKUP(A20,[1]RawData!A:DJ,87,FALSE)),"")</f>
        <v/>
      </c>
      <c r="AE20" s="26" t="str">
        <f>IF(F20="LIVE",IF(VLOOKUP(A20,[1]RawData!A:DJ,100,FALSE)="","No Change Driver",VLOOKUP(A20,[1]RawData!A:DJ,100,FALSE)),"")</f>
        <v>ChMC endorsed Change Proposal</v>
      </c>
      <c r="AF20" s="26" t="str">
        <f>IF(F20="LIVE",IF(VLOOKUP(A20,[1]RawData!A:DJ,101,FALSE)="","No Change Beneficiary",VLOOKUP(A20,[1]RawData!A:DJ,101,FALSE)),"")</f>
        <v>One Market Group</v>
      </c>
      <c r="AG20" s="26" t="b">
        <f>VLOOKUP(A20,[1]RawData!A:DJ,102,FALSE)</f>
        <v>1</v>
      </c>
      <c r="AH20" s="26" t="b">
        <f>VLOOKUP(A20,[1]RawData!A:DJ,103,FALSE)</f>
        <v>0</v>
      </c>
      <c r="AI20" s="26" t="b">
        <f>VLOOKUP(A20,[1]RawData!A:DJ,104,FALSE)</f>
        <v>0</v>
      </c>
      <c r="AJ20" s="26" t="str">
        <f>IF(F20="LIVE",IF(VLOOKUP(A20,[1]RawData!A:DJ,106,FALSE)="","No DSC Service Area",VLOOKUP(A20,[1]RawData!A:DJ,106,FALSE)),"")</f>
        <v>Service Area 1: Manage Supply Point Registration</v>
      </c>
      <c r="AK20" s="26" t="str">
        <f>IF(F20="LIVE",IF(VLOOKUP(A20,[1]RawData!A:DJ,107,FALSE)="","No Number of impacted DSC Service Areas",VLOOKUP(A20,[1]RawData!A:DJ,107,FALSE)),"")</f>
        <v>One</v>
      </c>
      <c r="AL20" s="26" t="str">
        <f>IF(F20="LIVE",IF(VLOOKUP(A20,[1]RawData!A:DJ,108,FALSE)="","No Change Improvement Scale",VLOOKUP(A20,[1]RawData!A:DJ,108,FALSE)),"")</f>
        <v>Low</v>
      </c>
      <c r="AM20" s="27" t="b">
        <f>VLOOKUP(A20,[1]RawData!A:DJ,88,FALSE)</f>
        <v>0</v>
      </c>
      <c r="AN20" s="27" t="b">
        <f>VLOOKUP(A20,[1]RawData!A:DJ,90,FALSE)</f>
        <v>0</v>
      </c>
      <c r="AO20" s="27" t="b">
        <f>VLOOKUP(A20,[1]RawData!A:DJ,89,FALSE)</f>
        <v>0</v>
      </c>
      <c r="AP20" s="27" t="b">
        <f>VLOOKUP(A20,[1]RawData!A:DJ,109,FALSE)</f>
        <v>0</v>
      </c>
      <c r="AQ20" s="27" t="b">
        <f>VLOOKUP(A20,[1]RawData!A:DJ,96,FALSE)</f>
        <v>0</v>
      </c>
      <c r="AR20" s="27" t="b">
        <f>VLOOKUP(A20,[1]RawData!A:DJ,110,FALSE)</f>
        <v>0</v>
      </c>
      <c r="AS20" s="26" t="str">
        <f>IF(VLOOKUP($A20,[1]RawData!$A:$DJ,111,FALSE)="","No Date",VLOOKUP($A20,[1]RawData!$A:$DJ,111,FALSE))</f>
        <v>No Date</v>
      </c>
      <c r="AT20" s="26" t="str">
        <f>IF(VLOOKUP($A20,[1]RawData!$A:$DJ,112,FALSE)="","No Date",VLOOKUP($A20,[1]RawData!$A:$DJ,112,FALSE))</f>
        <v>No Date</v>
      </c>
      <c r="AU20" s="26" t="str">
        <f>IF(VLOOKUP($A20,[1]RawData!$A:$DJ,114,FALSE)="","No Date",VLOOKUP($A20,[1]RawData!$A:$DJ,114,FALSE))</f>
        <v>No Date</v>
      </c>
      <c r="AV20" s="26" t="str">
        <f>IF(VLOOKUP($A20,[1]RawData!$A:$DJ,113,FALSE)="","No Date",VLOOKUP($A20,[1]RawData!$A:$DJ,113,FALSE))</f>
        <v>No Date</v>
      </c>
    </row>
    <row r="21" spans="1:48">
      <c r="A21" s="23" t="s">
        <v>94</v>
      </c>
      <c r="B21" s="24" t="str">
        <f>VLOOKUP(G21,[1]StatusMappings!A:B,2,FALSE)</f>
        <v>1. Start-Up (Progressing through change governance)</v>
      </c>
      <c r="C21" s="23" t="s">
        <v>61</v>
      </c>
      <c r="D21" s="24" t="str">
        <f>VLOOKUP(A21,[1]RawData!A:DJ,2,FALSE)</f>
        <v>Cadent Billing - DN Sales (Outbound Services)</v>
      </c>
      <c r="E21" s="24" t="str">
        <f>VLOOKUP(A21,[1]RawData!A:DJ,20,FALSE)</f>
        <v>CP</v>
      </c>
      <c r="F21" s="23" t="str">
        <f>VLOOKUP(A21,[1]RawData!A:DJ,21,FALSE)</f>
        <v>LIVE</v>
      </c>
      <c r="G21" s="23" t="str">
        <f>VLOOKUP(A21,[1]RawData!A:DJ,3,FALSE)</f>
        <v>7. BER/Business Case In Progress</v>
      </c>
      <c r="H21" s="25">
        <f t="shared" si="0"/>
        <v>0</v>
      </c>
      <c r="I21" s="25" t="str">
        <f>IF(ISNA(VLOOKUP(A21,[1]PrioritisationVariables!L:P,3,FALSE)),"",(VLOOKUP(A21,[1]PrioritisationVariables!L:P,3,FALSE)))</f>
        <v>TBP</v>
      </c>
      <c r="J21" s="25" t="str">
        <f>IF(ISNA(VLOOKUP(A21,[1]PrioritisationVariables!L:P,5,FALSE)),"",(VLOOKUP(A21,[1]PrioritisationVariables!L:P,5,FALSE)))</f>
        <v>High</v>
      </c>
      <c r="K21" s="26" t="str">
        <f>IF(F21="LIVE",IF(VLOOKUP(A21,[1]RawData!A:DJ,79,FALSE)="","No Platform",VLOOKUP(A21,[1]RawData!A:DJ,79,FALSE)),"")</f>
        <v>R &amp; N</v>
      </c>
      <c r="L21" s="26">
        <f>IF(VLOOKUP(A21,[1]RawData!A:DJ,9,FALSE)="","No Date",VLOOKUP(A21,[1]RawData!A:DJ,9,FALSE))</f>
        <v>42720</v>
      </c>
      <c r="M21" s="27" t="str">
        <f>VLOOKUP(A21,[1]RawData!A:DJ,16,FALSE)</f>
        <v>Linda Whitcroft</v>
      </c>
      <c r="N21" s="26" t="str">
        <f>IF(F21="LIVE",IF(VLOOKUP(A21,[1]RawData!A:DJ,19,FALSE)="","No Project Manager",VLOOKUP(A21,[1]RawData!A:DJ,19,FALSE)),"")</f>
        <v>Padmini Duvvuri</v>
      </c>
      <c r="O21" s="31">
        <f>VLOOKUP(A21,[1]RawData!A:DJ,77,FALSE)</f>
        <v>3</v>
      </c>
      <c r="P21" s="27" t="str">
        <f>VLOOKUP(A21,[1]RawData!A:DJ,78,FALSE)</f>
        <v>UKLP IADBI281</v>
      </c>
      <c r="Q21" s="26" t="str">
        <f>IF(F21="LIVE",IF(VLOOKUP(A21,[1]RawData!A:DJ,81,FALSE)="","No Delivery Team",VLOOKUP(A21,[1]RawData!A:DJ,81,FALSE)),"")</f>
        <v>Project Delivery</v>
      </c>
      <c r="R21" s="27">
        <f>VLOOKUP(A21,[1]RawData!A:DJ,80,FALSE)</f>
        <v>0</v>
      </c>
      <c r="S21" s="26">
        <f>IF(F21="LIVE",IF(VLOOKUP(A21,[1]RawData!A:DJ,60,FALSE)="","No Date",VLOOKUP(A21,[1]RawData!A:DJ,60,FALSE)),"")</f>
        <v>43413</v>
      </c>
      <c r="T21" s="26" t="str">
        <f>IF(VLOOKUP(A21,[1]RawData!A:DJ,61,FALSE)="","No Date",VLOOKUP(A21,[1]RawData!A:DJ,61,FALSE))</f>
        <v>No Date</v>
      </c>
      <c r="U21" s="26">
        <f>IF(F21="LIVE",IF(VLOOKUP(A21,[1]RawData!A:DJ,11,FALSE)="","No Date",VLOOKUP(A21,[1]RawData!A:DJ,11,FALSE)),"")</f>
        <v>43252</v>
      </c>
      <c r="V21" s="26" t="str">
        <f>IF(F21="LIVE",IF(VLOOKUP(A21,[1]RawData!A:DJ,82,FALSE)="","No Application",VLOOKUP(A21,[1]RawData!A:DJ,82,FALSE)),"")</f>
        <v>ISU</v>
      </c>
      <c r="W21" s="26" t="str">
        <f>IF(F21="LIVE",IF(VLOOKUP(A21,[1]RawData!A:DJ,83,FALSE)="","No Process",VLOOKUP(A21,[1]RawData!A:DJ,83,FALSE)),"")</f>
        <v>Invoicing</v>
      </c>
      <c r="X21" s="26" t="str">
        <f>IF(F21="LIVE",IF(VLOOKUP(A21,[1]RawData!A:DJ,84,FALSE)="","No Delivery Effort",VLOOKUP(A21,[1]RawData!A:DJ,84,FALSE)),"")</f>
        <v>31-100days</v>
      </c>
      <c r="Y21" s="27" t="b">
        <f>VLOOKUP(A21,[1]RawData!A:DJ,85,FALSE)</f>
        <v>1</v>
      </c>
      <c r="Z21" s="26" t="str">
        <f>IF((AND(F21="LIVE",Y21=TRUE)),IF(VLOOKUP(A21,[1]RawData!A:DJ,86,FALSE)="","No Workaround Accountability",VLOOKUP(A21,[1]RawData!A:DJ,86,FALSE)),"")</f>
        <v>Both Xoserve &amp; Customer</v>
      </c>
      <c r="AA21" s="26" t="str">
        <f>IF((AND(F21="LIVE",Y21=TRUE)),IF(VLOOKUP(A21,[1]RawData!A:DJ,98,FALSE)="","No Workaround Frequency",VLOOKUP(A21,[1]RawData!A:DJ,98,FALSE)),"")</f>
        <v>Daily</v>
      </c>
      <c r="AB21" s="26" t="str">
        <f>IF((AND(F21="LIVE",Y21=TRUE)),IF(VLOOKUP(A21,[1]RawData!A:DJ,99,FALSE)="","No Xoserve FTEs",VLOOKUP(A21,[1]RawData!A:DJ,99,FALSE)),"")</f>
        <v>2-5</v>
      </c>
      <c r="AC21" s="26" t="str">
        <f>IF((AND(F21="LIVE",Y21=TRUE)),IF(VLOOKUP(A21,[1]RawData!A:DJ,94,FALSE)="","No Workaround Intensity",VLOOKUP(A21,[1]RawData!A:DJ,94,FALSE)),"")</f>
        <v>High</v>
      </c>
      <c r="AD21" s="26">
        <f>IF((AND(F21="LIVE",Y21=TRUE)),IF(VLOOKUP(A21,[1]RawData!A:DJ,87,FALSE)="","No Lifespan Date",VLOOKUP(A21,[1]RawData!A:DJ,87,FALSE)),"")</f>
        <v>43252</v>
      </c>
      <c r="AE21" s="26" t="str">
        <f>IF(F21="LIVE",IF(VLOOKUP(A21,[1]RawData!A:DJ,100,FALSE)="","No Change Driver",VLOOKUP(A21,[1]RawData!A:DJ,100,FALSE)),"")</f>
        <v>MOD/Ofgem</v>
      </c>
      <c r="AF21" s="26" t="str">
        <f>IF(F21="LIVE",IF(VLOOKUP(A21,[1]RawData!A:DJ,101,FALSE)="","No Change Beneficiary",VLOOKUP(A21,[1]RawData!A:DJ,101,FALSE)),"")</f>
        <v>Multiple Market Groups</v>
      </c>
      <c r="AG21" s="26" t="b">
        <f>VLOOKUP(A21,[1]RawData!A:DJ,102,FALSE)</f>
        <v>1</v>
      </c>
      <c r="AH21" s="26" t="b">
        <f>VLOOKUP(A21,[1]RawData!A:DJ,103,FALSE)</f>
        <v>1</v>
      </c>
      <c r="AI21" s="26" t="b">
        <f>VLOOKUP(A21,[1]RawData!A:DJ,104,FALSE)</f>
        <v>0</v>
      </c>
      <c r="AJ21" s="26" t="str">
        <f>IF(F21="LIVE",IF(VLOOKUP(A21,[1]RawData!A:DJ,106,FALSE)="","No DSC Service Area",VLOOKUP(A21,[1]RawData!A:DJ,106,FALSE)),"")</f>
        <v>Service Area 7: NTS Capacity / LDZ Capacity / Commodity / Reconciliation / Ad-Hoc Adjustment and Energy Balancing Invoices</v>
      </c>
      <c r="AK21" s="26" t="str">
        <f>IF(F21="LIVE",IF(VLOOKUP(A21,[1]RawData!A:DJ,107,FALSE)="","No Number of impacted DSC Service Areas",VLOOKUP(A21,[1]RawData!A:DJ,107,FALSE)),"")</f>
        <v>Two to Five</v>
      </c>
      <c r="AL21" s="26" t="str">
        <f>IF(F21="LIVE",IF(VLOOKUP(A21,[1]RawData!A:DJ,108,FALSE)="","No Change Improvement Scale",VLOOKUP(A21,[1]RawData!A:DJ,108,FALSE)),"")</f>
        <v>High</v>
      </c>
      <c r="AM21" s="27" t="b">
        <f>VLOOKUP(A21,[1]RawData!A:DJ,88,FALSE)</f>
        <v>1</v>
      </c>
      <c r="AN21" s="27" t="b">
        <f>VLOOKUP(A21,[1]RawData!A:DJ,90,FALSE)</f>
        <v>1</v>
      </c>
      <c r="AO21" s="27" t="b">
        <f>VLOOKUP(A21,[1]RawData!A:DJ,89,FALSE)</f>
        <v>1</v>
      </c>
      <c r="AP21" s="27" t="b">
        <f>VLOOKUP(A21,[1]RawData!A:DJ,109,FALSE)</f>
        <v>0</v>
      </c>
      <c r="AQ21" s="27" t="b">
        <f>VLOOKUP(A21,[1]RawData!A:DJ,96,FALSE)</f>
        <v>0</v>
      </c>
      <c r="AR21" s="27" t="b">
        <f>VLOOKUP(A21,[1]RawData!A:DJ,110,FALSE)</f>
        <v>0</v>
      </c>
      <c r="AS21" s="26">
        <f>IF(VLOOKUP($A21,[1]RawData!$A:$DJ,111,FALSE)="","No Date",VLOOKUP($A21,[1]RawData!$A:$DJ,111,FALSE))</f>
        <v>43082</v>
      </c>
      <c r="AT21" s="26">
        <f>IF(VLOOKUP($A21,[1]RawData!$A:$DJ,112,FALSE)="","No Date",VLOOKUP($A21,[1]RawData!$A:$DJ,112,FALSE))</f>
        <v>43138</v>
      </c>
      <c r="AU21" s="26" t="str">
        <f>IF(VLOOKUP($A21,[1]RawData!$A:$DJ,114,FALSE)="","No Date",VLOOKUP($A21,[1]RawData!$A:$DJ,114,FALSE))</f>
        <v>No Date</v>
      </c>
      <c r="AV21" s="26" t="str">
        <f>IF(VLOOKUP($A21,[1]RawData!$A:$DJ,113,FALSE)="","No Date",VLOOKUP($A21,[1]RawData!$A:$DJ,113,FALSE))</f>
        <v>No Date</v>
      </c>
    </row>
    <row r="22" spans="1:48">
      <c r="A22" s="23" t="s">
        <v>95</v>
      </c>
      <c r="B22" s="24" t="str">
        <f>VLOOKUP(G22,[1]StatusMappings!A:B,2,FALSE)</f>
        <v>1. Start-Up (Progressing through change governance)</v>
      </c>
      <c r="C22" s="23" t="s">
        <v>160</v>
      </c>
      <c r="D22" s="24" t="str">
        <f>VLOOKUP(A22,[1]RawData!A:DJ,2,FALSE)</f>
        <v>Remove restriction on nominated SOQ (as per MOD 445</v>
      </c>
      <c r="E22" s="24" t="str">
        <f>VLOOKUP(A22,[1]RawData!A:DJ,20,FALSE)</f>
        <v>CR (Internal)</v>
      </c>
      <c r="F22" s="23" t="str">
        <f>VLOOKUP(A22,[1]RawData!A:DJ,21,FALSE)</f>
        <v>LIVE</v>
      </c>
      <c r="G22" s="23" t="str">
        <f>VLOOKUP(A22,[1]RawData!A:DJ,3,FALSE)</f>
        <v>2.1. Start-Up Approach In Progress</v>
      </c>
      <c r="H22" s="25">
        <f t="shared" si="0"/>
        <v>0</v>
      </c>
      <c r="I22" s="25" t="str">
        <f>IF(ISNA(VLOOKUP(A22,[1]PrioritisationVariables!L:P,3,FALSE)),"",(VLOOKUP(A22,[1]PrioritisationVariables!L:P,3,FALSE)))</f>
        <v/>
      </c>
      <c r="J22" s="25" t="str">
        <f>IF(ISNA(VLOOKUP(A22,[1]PrioritisationVariables!L:P,5,FALSE)),"",(VLOOKUP(A22,[1]PrioritisationVariables!L:P,5,FALSE)))</f>
        <v/>
      </c>
      <c r="K22" s="26" t="str">
        <f>IF(F22="LIVE",IF(VLOOKUP(A22,[1]RawData!A:DJ,79,FALSE)="","No Platform",VLOOKUP(A22,[1]RawData!A:DJ,79,FALSE)),"")</f>
        <v>R &amp; N</v>
      </c>
      <c r="L22" s="26">
        <f>IF(VLOOKUP(A22,[1]RawData!A:DJ,9,FALSE)="","No Date",VLOOKUP(A22,[1]RawData!A:DJ,9,FALSE))</f>
        <v>42892</v>
      </c>
      <c r="M22" s="27" t="str">
        <f>VLOOKUP(A22,[1]RawData!A:DJ,16,FALSE)</f>
        <v>Bhupinder Basra</v>
      </c>
      <c r="N22" s="26" t="str">
        <f>IF(F22="LIVE",IF(VLOOKUP(A22,[1]RawData!A:DJ,19,FALSE)="","No Project Manager",VLOOKUP(A22,[1]RawData!A:DJ,19,FALSE)),"")</f>
        <v>Matt Rider</v>
      </c>
      <c r="O22" s="31">
        <f>VLOOKUP(A22,[1]RawData!A:DJ,77,FALSE)</f>
        <v>75</v>
      </c>
      <c r="P22" s="27" t="str">
        <f>VLOOKUP(A22,[1]RawData!A:DJ,78,FALSE)</f>
        <v>UKLP IADBI336</v>
      </c>
      <c r="Q22" s="26" t="str">
        <f>IF(F22="LIVE",IF(VLOOKUP(A22,[1]RawData!A:DJ,81,FALSE)="","No Delivery Team",VLOOKUP(A22,[1]RawData!A:DJ,81,FALSE)),"")</f>
        <v>Project Delivery</v>
      </c>
      <c r="R22" s="27">
        <f>VLOOKUP(A22,[1]RawData!A:DJ,80,FALSE)</f>
        <v>0</v>
      </c>
      <c r="S22" s="26" t="str">
        <f>IF(F22="LIVE",IF(VLOOKUP(A22,[1]RawData!A:DJ,60,FALSE)="","No Date",VLOOKUP(A22,[1]RawData!A:DJ,60,FALSE)),"")</f>
        <v>No Date</v>
      </c>
      <c r="T22" s="26" t="str">
        <f>IF(VLOOKUP(A22,[1]RawData!A:DJ,61,FALSE)="","No Date",VLOOKUP(A22,[1]RawData!A:DJ,61,FALSE))</f>
        <v>No Date</v>
      </c>
      <c r="U22" s="26">
        <f>IF(F22="LIVE",IF(VLOOKUP(A22,[1]RawData!A:DJ,11,FALSE)="","No Date",VLOOKUP(A22,[1]RawData!A:DJ,11,FALSE)),"")</f>
        <v>43374</v>
      </c>
      <c r="V22" s="26" t="str">
        <f>IF(F22="LIVE",IF(VLOOKUP(A22,[1]RawData!A:DJ,82,FALSE)="","No Application",VLOOKUP(A22,[1]RawData!A:DJ,82,FALSE)),"")</f>
        <v>ISU</v>
      </c>
      <c r="W22" s="26" t="str">
        <f>IF(F22="LIVE",IF(VLOOKUP(A22,[1]RawData!A:DJ,83,FALSE)="","No Process",VLOOKUP(A22,[1]RawData!A:DJ,83,FALSE)),"")</f>
        <v>SPA</v>
      </c>
      <c r="X22" s="26" t="str">
        <f>IF(F22="LIVE",IF(VLOOKUP(A22,[1]RawData!A:DJ,84,FALSE)="","No Delivery Effort",VLOOKUP(A22,[1]RawData!A:DJ,84,FALSE)),"")</f>
        <v>31-100days</v>
      </c>
      <c r="Y22" s="27" t="b">
        <f>VLOOKUP(A22,[1]RawData!A:DJ,85,FALSE)</f>
        <v>0</v>
      </c>
      <c r="Z22" s="26" t="str">
        <f>IF((AND(F22="LIVE",Y22=TRUE)),IF(VLOOKUP(A22,[1]RawData!A:DJ,86,FALSE)="","No Workaround Accountability",VLOOKUP(A22,[1]RawData!A:DJ,86,FALSE)),"")</f>
        <v/>
      </c>
      <c r="AA22" s="26" t="str">
        <f>IF((AND(F22="LIVE",Y22=TRUE)),IF(VLOOKUP(A22,[1]RawData!A:DJ,98,FALSE)="","No Workaround Frequency",VLOOKUP(A22,[1]RawData!A:DJ,98,FALSE)),"")</f>
        <v/>
      </c>
      <c r="AB22" s="26" t="str">
        <f>IF((AND(F22="LIVE",Y22=TRUE)),IF(VLOOKUP(A22,[1]RawData!A:DJ,99,FALSE)="","No Xoserve FTEs",VLOOKUP(A22,[1]RawData!A:DJ,99,FALSE)),"")</f>
        <v/>
      </c>
      <c r="AC22" s="26" t="str">
        <f>IF((AND(F22="LIVE",Y22=TRUE)),IF(VLOOKUP(A22,[1]RawData!A:DJ,94,FALSE)="","No Workaround Intensity",VLOOKUP(A22,[1]RawData!A:DJ,94,FALSE)),"")</f>
        <v/>
      </c>
      <c r="AD22" s="26" t="str">
        <f>IF((AND(F22="LIVE",Y22=TRUE)),IF(VLOOKUP(A22,[1]RawData!A:DJ,87,FALSE)="","No Lifespan Date",VLOOKUP(A22,[1]RawData!A:DJ,87,FALSE)),"")</f>
        <v/>
      </c>
      <c r="AE22" s="26" t="str">
        <f>IF(F22="LIVE",IF(VLOOKUP(A22,[1]RawData!A:DJ,100,FALSE)="","No Change Driver",VLOOKUP(A22,[1]RawData!A:DJ,100,FALSE)),"")</f>
        <v>MOD/Ofgem</v>
      </c>
      <c r="AF22" s="26" t="str">
        <f>IF(F22="LIVE",IF(VLOOKUP(A22,[1]RawData!A:DJ,101,FALSE)="","No Change Beneficiary",VLOOKUP(A22,[1]RawData!A:DJ,101,FALSE)),"")</f>
        <v>Multiple Market Groups</v>
      </c>
      <c r="AG22" s="26" t="b">
        <f>VLOOKUP(A22,[1]RawData!A:DJ,102,FALSE)</f>
        <v>1</v>
      </c>
      <c r="AH22" s="26" t="b">
        <f>VLOOKUP(A22,[1]RawData!A:DJ,103,FALSE)</f>
        <v>0</v>
      </c>
      <c r="AI22" s="26" t="b">
        <f>VLOOKUP(A22,[1]RawData!A:DJ,104,FALSE)</f>
        <v>0</v>
      </c>
      <c r="AJ22" s="26" t="str">
        <f>IF(F22="LIVE",IF(VLOOKUP(A22,[1]RawData!A:DJ,106,FALSE)="","No DSC Service Area",VLOOKUP(A22,[1]RawData!A:DJ,106,FALSE)),"")</f>
        <v>Service Area 1: Manage Supply Point Registration</v>
      </c>
      <c r="AK22" s="26" t="str">
        <f>IF(F22="LIVE",IF(VLOOKUP(A22,[1]RawData!A:DJ,107,FALSE)="","No Number of impacted DSC Service Areas",VLOOKUP(A22,[1]RawData!A:DJ,107,FALSE)),"")</f>
        <v>Two to Five</v>
      </c>
      <c r="AL22" s="26" t="str">
        <f>IF(F22="LIVE",IF(VLOOKUP(A22,[1]RawData!A:DJ,108,FALSE)="","No Change Improvement Scale",VLOOKUP(A22,[1]RawData!A:DJ,108,FALSE)),"")</f>
        <v>Medium</v>
      </c>
      <c r="AM22" s="27" t="b">
        <f>VLOOKUP(A22,[1]RawData!A:DJ,88,FALSE)</f>
        <v>0</v>
      </c>
      <c r="AN22" s="27" t="b">
        <f>VLOOKUP(A22,[1]RawData!A:DJ,90,FALSE)</f>
        <v>0</v>
      </c>
      <c r="AO22" s="27" t="b">
        <f>VLOOKUP(A22,[1]RawData!A:DJ,89,FALSE)</f>
        <v>0</v>
      </c>
      <c r="AP22" s="27" t="b">
        <f>VLOOKUP(A22,[1]RawData!A:DJ,109,FALSE)</f>
        <v>0</v>
      </c>
      <c r="AQ22" s="27" t="b">
        <f>VLOOKUP(A22,[1]RawData!A:DJ,96,FALSE)</f>
        <v>0</v>
      </c>
      <c r="AR22" s="27" t="b">
        <f>VLOOKUP(A22,[1]RawData!A:DJ,110,FALSE)</f>
        <v>0</v>
      </c>
      <c r="AS22" s="26" t="str">
        <f>IF(VLOOKUP($A22,[1]RawData!$A:$DJ,111,FALSE)="","No Date",VLOOKUP($A22,[1]RawData!$A:$DJ,111,FALSE))</f>
        <v>No Date</v>
      </c>
      <c r="AT22" s="26" t="str">
        <f>IF(VLOOKUP($A22,[1]RawData!$A:$DJ,112,FALSE)="","No Date",VLOOKUP($A22,[1]RawData!$A:$DJ,112,FALSE))</f>
        <v>No Date</v>
      </c>
      <c r="AU22" s="26" t="str">
        <f>IF(VLOOKUP($A22,[1]RawData!$A:$DJ,114,FALSE)="","No Date",VLOOKUP($A22,[1]RawData!$A:$DJ,114,FALSE))</f>
        <v>No Date</v>
      </c>
      <c r="AV22" s="26" t="str">
        <f>IF(VLOOKUP($A22,[1]RawData!$A:$DJ,113,FALSE)="","No Date",VLOOKUP($A22,[1]RawData!$A:$DJ,113,FALSE))</f>
        <v>No Date</v>
      </c>
    </row>
    <row r="23" spans="1:48">
      <c r="A23" s="23" t="s">
        <v>96</v>
      </c>
      <c r="B23" s="24" t="str">
        <f>VLOOKUP(G23,[1]StatusMappings!A:B,2,FALSE)</f>
        <v>2. Change sanction/approved and in project delivery</v>
      </c>
      <c r="C23" s="23" t="s">
        <v>48</v>
      </c>
      <c r="D23" s="24" t="str">
        <f>VLOOKUP(A23,[1]RawData!A:DJ,2,FALSE)</f>
        <v xml:space="preserve">UK Link Programme </v>
      </c>
      <c r="E23" s="24" t="str">
        <f>VLOOKUP(A23,[1]RawData!A:DJ,20,FALSE)</f>
        <v>CP</v>
      </c>
      <c r="F23" s="23" t="str">
        <f>VLOOKUP(A23,[1]RawData!A:DJ,21,FALSE)</f>
        <v>LIVE</v>
      </c>
      <c r="G23" s="23" t="str">
        <f>VLOOKUP(A23,[1]RawData!A:DJ,3,FALSE)</f>
        <v>11. Change In Delivery</v>
      </c>
      <c r="H23" s="25">
        <f t="shared" si="0"/>
        <v>0</v>
      </c>
      <c r="I23" s="25" t="str">
        <f>IF(ISNA(VLOOKUP(A23,[1]PrioritisationVariables!L:P,3,FALSE)),"",(VLOOKUP(A23,[1]PrioritisationVariables!L:P,3,FALSE)))</f>
        <v/>
      </c>
      <c r="J23" s="25" t="str">
        <f>IF(ISNA(VLOOKUP(A23,[1]PrioritisationVariables!L:P,5,FALSE)),"",(VLOOKUP(A23,[1]PrioritisationVariables!L:P,5,FALSE)))</f>
        <v/>
      </c>
      <c r="K23" s="26" t="str">
        <f>IF(F23="LIVE",IF(VLOOKUP(A23,[1]RawData!A:DJ,79,FALSE)="","No Platform",VLOOKUP(A23,[1]RawData!A:DJ,79,FALSE)),"")</f>
        <v>R &amp; N</v>
      </c>
      <c r="L23" s="26">
        <f>IF(VLOOKUP(A23,[1]RawData!A:DJ,9,FALSE)="","No Date",VLOOKUP(A23,[1]RawData!A:DJ,9,FALSE))</f>
        <v>39510</v>
      </c>
      <c r="M23" s="27" t="str">
        <f>VLOOKUP(A23,[1]RawData!A:DJ,16,FALSE)</f>
        <v>Chris Smith</v>
      </c>
      <c r="N23" s="26" t="str">
        <f>IF(F23="LIVE",IF(VLOOKUP(A23,[1]RawData!A:DJ,19,FALSE)="","No Project Manager",VLOOKUP(A23,[1]RawData!A:DJ,19,FALSE)),"")</f>
        <v>Paul Toolan</v>
      </c>
      <c r="O23" s="31">
        <f>VLOOKUP(A23,[1]RawData!A:DJ,77,FALSE)</f>
        <v>1</v>
      </c>
      <c r="P23" s="27">
        <f>VLOOKUP(A23,[1]RawData!A:DJ,78,FALSE)</f>
        <v>0</v>
      </c>
      <c r="Q23" s="26" t="str">
        <f>IF(F23="LIVE",IF(VLOOKUP(A23,[1]RawData!A:DJ,81,FALSE)="","No Delivery Team",VLOOKUP(A23,[1]RawData!A:DJ,81,FALSE)),"")</f>
        <v>Project Delivery</v>
      </c>
      <c r="R23" s="27">
        <f>VLOOKUP(A23,[1]RawData!A:DJ,80,FALSE)</f>
        <v>0</v>
      </c>
      <c r="S23" s="26">
        <f>IF(F23="LIVE",IF(VLOOKUP(A23,[1]RawData!A:DJ,60,FALSE)="","No Date",VLOOKUP(A23,[1]RawData!A:DJ,60,FALSE)),"")</f>
        <v>42887</v>
      </c>
      <c r="T23" s="26">
        <f>IF(VLOOKUP(A23,[1]RawData!A:DJ,61,FALSE)="","No Date",VLOOKUP(A23,[1]RawData!A:DJ,61,FALSE))</f>
        <v>42887</v>
      </c>
      <c r="U23" s="26">
        <f>IF(F23="LIVE",IF(VLOOKUP(A23,[1]RawData!A:DJ,11,FALSE)="","No Date",VLOOKUP(A23,[1]RawData!A:DJ,11,FALSE)),"")</f>
        <v>42887</v>
      </c>
      <c r="V23" s="26" t="str">
        <f>IF(F23="LIVE",IF(VLOOKUP(A23,[1]RawData!A:DJ,82,FALSE)="","No Application",VLOOKUP(A23,[1]RawData!A:DJ,82,FALSE)),"")</f>
        <v>Other</v>
      </c>
      <c r="W23" s="26" t="str">
        <f>IF(F23="LIVE",IF(VLOOKUP(A23,[1]RawData!A:DJ,83,FALSE)="","No Process",VLOOKUP(A23,[1]RawData!A:DJ,83,FALSE)),"")</f>
        <v>Other</v>
      </c>
      <c r="X23" s="26" t="str">
        <f>IF(F23="LIVE",IF(VLOOKUP(A23,[1]RawData!A:DJ,84,FALSE)="","No Delivery Effort",VLOOKUP(A23,[1]RawData!A:DJ,84,FALSE)),"")</f>
        <v>100+days</v>
      </c>
      <c r="Y23" s="27" t="b">
        <f>VLOOKUP(A23,[1]RawData!A:DJ,85,FALSE)</f>
        <v>0</v>
      </c>
      <c r="Z23" s="26" t="str">
        <f>IF((AND(F23="LIVE",Y23=TRUE)),IF(VLOOKUP(A23,[1]RawData!A:DJ,86,FALSE)="","No Workaround Accountability",VLOOKUP(A23,[1]RawData!A:DJ,86,FALSE)),"")</f>
        <v/>
      </c>
      <c r="AA23" s="26" t="str">
        <f>IF((AND(F23="LIVE",Y23=TRUE)),IF(VLOOKUP(A23,[1]RawData!A:DJ,98,FALSE)="","No Workaround Frequency",VLOOKUP(A23,[1]RawData!A:DJ,98,FALSE)),"")</f>
        <v/>
      </c>
      <c r="AB23" s="26" t="str">
        <f>IF((AND(F23="LIVE",Y23=TRUE)),IF(VLOOKUP(A23,[1]RawData!A:DJ,99,FALSE)="","No Xoserve FTEs",VLOOKUP(A23,[1]RawData!A:DJ,99,FALSE)),"")</f>
        <v/>
      </c>
      <c r="AC23" s="26" t="str">
        <f>IF((AND(F23="LIVE",Y23=TRUE)),IF(VLOOKUP(A23,[1]RawData!A:DJ,94,FALSE)="","No Workaround Intensity",VLOOKUP(A23,[1]RawData!A:DJ,94,FALSE)),"")</f>
        <v/>
      </c>
      <c r="AD23" s="26" t="str">
        <f>IF((AND(F23="LIVE",Y23=TRUE)),IF(VLOOKUP(A23,[1]RawData!A:DJ,87,FALSE)="","No Lifespan Date",VLOOKUP(A23,[1]RawData!A:DJ,87,FALSE)),"")</f>
        <v/>
      </c>
      <c r="AE23" s="26" t="str">
        <f>IF(F23="LIVE",IF(VLOOKUP(A23,[1]RawData!A:DJ,100,FALSE)="","No Change Driver",VLOOKUP(A23,[1]RawData!A:DJ,100,FALSE)),"")</f>
        <v>No Change Driver</v>
      </c>
      <c r="AF23" s="26" t="str">
        <f>IF(F23="LIVE",IF(VLOOKUP(A23,[1]RawData!A:DJ,101,FALSE)="","No Change Beneficiary",VLOOKUP(A23,[1]RawData!A:DJ,101,FALSE)),"")</f>
        <v>No Change Beneficiary</v>
      </c>
      <c r="AG23" s="26" t="b">
        <f>VLOOKUP(A23,[1]RawData!A:DJ,102,FALSE)</f>
        <v>0</v>
      </c>
      <c r="AH23" s="26" t="b">
        <f>VLOOKUP(A23,[1]RawData!A:DJ,103,FALSE)</f>
        <v>0</v>
      </c>
      <c r="AI23" s="26" t="b">
        <f>VLOOKUP(A23,[1]RawData!A:DJ,104,FALSE)</f>
        <v>0</v>
      </c>
      <c r="AJ23" s="26" t="str">
        <f>IF(F23="LIVE",IF(VLOOKUP(A23,[1]RawData!A:DJ,106,FALSE)="","No DSC Service Area",VLOOKUP(A23,[1]RawData!A:DJ,106,FALSE)),"")</f>
        <v>No DSC Service Area</v>
      </c>
      <c r="AK23" s="26" t="str">
        <f>IF(F23="LIVE",IF(VLOOKUP(A23,[1]RawData!A:DJ,107,FALSE)="","No Number of impacted DSC Service Areas",VLOOKUP(A23,[1]RawData!A:DJ,107,FALSE)),"")</f>
        <v>No Number of impacted DSC Service Areas</v>
      </c>
      <c r="AL23" s="26" t="str">
        <f>IF(F23="LIVE",IF(VLOOKUP(A23,[1]RawData!A:DJ,108,FALSE)="","No Change Improvement Scale",VLOOKUP(A23,[1]RawData!A:DJ,108,FALSE)),"")</f>
        <v>No Change Improvement Scale</v>
      </c>
      <c r="AM23" s="27" t="b">
        <f>VLOOKUP(A23,[1]RawData!A:DJ,88,FALSE)</f>
        <v>0</v>
      </c>
      <c r="AN23" s="27" t="b">
        <f>VLOOKUP(A23,[1]RawData!A:DJ,90,FALSE)</f>
        <v>0</v>
      </c>
      <c r="AO23" s="27" t="b">
        <f>VLOOKUP(A23,[1]RawData!A:DJ,89,FALSE)</f>
        <v>0</v>
      </c>
      <c r="AP23" s="27" t="b">
        <f>VLOOKUP(A23,[1]RawData!A:DJ,109,FALSE)</f>
        <v>0</v>
      </c>
      <c r="AQ23" s="27" t="b">
        <f>VLOOKUP(A23,[1]RawData!A:DJ,96,FALSE)</f>
        <v>0</v>
      </c>
      <c r="AR23" s="27" t="b">
        <f>VLOOKUP(A23,[1]RawData!A:DJ,110,FALSE)</f>
        <v>0</v>
      </c>
      <c r="AS23" s="26" t="str">
        <f>IF(VLOOKUP($A23,[1]RawData!$A:$DJ,111,FALSE)="","No Date",VLOOKUP($A23,[1]RawData!$A:$DJ,111,FALSE))</f>
        <v>No Date</v>
      </c>
      <c r="AT23" s="26" t="str">
        <f>IF(VLOOKUP($A23,[1]RawData!$A:$DJ,112,FALSE)="","No Date",VLOOKUP($A23,[1]RawData!$A:$DJ,112,FALSE))</f>
        <v>No Date</v>
      </c>
      <c r="AU23" s="26" t="str">
        <f>IF(VLOOKUP($A23,[1]RawData!$A:$DJ,114,FALSE)="","No Date",VLOOKUP($A23,[1]RawData!$A:$DJ,114,FALSE))</f>
        <v>No Date</v>
      </c>
      <c r="AV23" s="26" t="str">
        <f>IF(VLOOKUP($A23,[1]RawData!$A:$DJ,113,FALSE)="","No Date",VLOOKUP($A23,[1]RawData!$A:$DJ,113,FALSE))</f>
        <v>No Date</v>
      </c>
    </row>
    <row r="24" spans="1:48">
      <c r="A24" s="23" t="s">
        <v>97</v>
      </c>
      <c r="B24" s="24" t="str">
        <f>VLOOKUP(G24,[1]StatusMappings!A:B,2,FALSE)</f>
        <v>1. Start-Up (Progressing through change governance)</v>
      </c>
      <c r="C24" s="23" t="s">
        <v>52</v>
      </c>
      <c r="D24" s="24" t="str">
        <f>VLOOKUP(A24,[1]RawData!A:DJ,2,FALSE)</f>
        <v>UNC Modification 0619 - Application of proportionate ratchet charges to daily read sites</v>
      </c>
      <c r="E24" s="24" t="str">
        <f>VLOOKUP(A24,[1]RawData!A:DJ,20,FALSE)</f>
        <v>CP</v>
      </c>
      <c r="F24" s="23" t="str">
        <f>VLOOKUP(A24,[1]RawData!A:DJ,21,FALSE)</f>
        <v>LIVE</v>
      </c>
      <c r="G24" s="23" t="str">
        <f>VLOOKUP(A24,[1]RawData!A:DJ,3,FALSE)</f>
        <v>0.5 Change Proposal awaiting MOD approval (ROM complete)</v>
      </c>
      <c r="H24" s="25">
        <f t="shared" si="0"/>
        <v>0</v>
      </c>
      <c r="I24" s="25" t="str">
        <f>IF(ISNA(VLOOKUP(A24,[1]PrioritisationVariables!L:P,3,FALSE)),"",(VLOOKUP(A24,[1]PrioritisationVariables!L:P,3,FALSE)))</f>
        <v/>
      </c>
      <c r="J24" s="25" t="str">
        <f>IF(ISNA(VLOOKUP(A24,[1]PrioritisationVariables!L:P,5,FALSE)),"",(VLOOKUP(A24,[1]PrioritisationVariables!L:P,5,FALSE)))</f>
        <v/>
      </c>
      <c r="K24" s="26" t="str">
        <f>IF(F24="LIVE",IF(VLOOKUP(A24,[1]RawData!A:DJ,79,FALSE)="","No Platform",VLOOKUP(A24,[1]RawData!A:DJ,79,FALSE)),"")</f>
        <v>R &amp; N</v>
      </c>
      <c r="L24" s="26">
        <f>IF(VLOOKUP(A24,[1]RawData!A:DJ,9,FALSE)="","No Date",VLOOKUP(A24,[1]RawData!A:DJ,9,FALSE))</f>
        <v>42964</v>
      </c>
      <c r="M24" s="27" t="str">
        <f>VLOOKUP(A24,[1]RawData!A:DJ,16,FALSE)</f>
        <v>Murray Thomson on behalf of JO</v>
      </c>
      <c r="N24" s="26" t="str">
        <f>IF(F24="LIVE",IF(VLOOKUP(A24,[1]RawData!A:DJ,19,FALSE)="","No Project Manager",VLOOKUP(A24,[1]RawData!A:DJ,19,FALSE)),"")</f>
        <v>Murray Thomson</v>
      </c>
      <c r="O24" s="31">
        <f>VLOOKUP(A24,[1]RawData!A:DJ,77,FALSE)</f>
        <v>0</v>
      </c>
      <c r="P24" s="27">
        <f>VLOOKUP(A24,[1]RawData!A:DJ,78,FALSE)</f>
        <v>0</v>
      </c>
      <c r="Q24" s="26" t="str">
        <f>IF(F24="LIVE",IF(VLOOKUP(A24,[1]RawData!A:DJ,81,FALSE)="","No Delivery Team",VLOOKUP(A24,[1]RawData!A:DJ,81,FALSE)),"")</f>
        <v>Project Delivery</v>
      </c>
      <c r="R24" s="27">
        <f>VLOOKUP(A24,[1]RawData!A:DJ,80,FALSE)</f>
        <v>0</v>
      </c>
      <c r="S24" s="26">
        <f>IF(F24="LIVE",IF(VLOOKUP(A24,[1]RawData!A:DJ,60,FALSE)="","No Date",VLOOKUP(A24,[1]RawData!A:DJ,60,FALSE)),"")</f>
        <v>42985</v>
      </c>
      <c r="T24" s="26">
        <f>IF(VLOOKUP(A24,[1]RawData!A:DJ,61,FALSE)="","No Date",VLOOKUP(A24,[1]RawData!A:DJ,61,FALSE))</f>
        <v>42985</v>
      </c>
      <c r="U24" s="26">
        <f>IF(F24="LIVE",IF(VLOOKUP(A24,[1]RawData!A:DJ,11,FALSE)="","No Date",VLOOKUP(A24,[1]RawData!A:DJ,11,FALSE)),"")</f>
        <v>43374</v>
      </c>
      <c r="V24" s="26" t="str">
        <f>IF(F24="LIVE",IF(VLOOKUP(A24,[1]RawData!A:DJ,82,FALSE)="","No Application",VLOOKUP(A24,[1]RawData!A:DJ,82,FALSE)),"")</f>
        <v>No Application</v>
      </c>
      <c r="W24" s="26" t="str">
        <f>IF(F24="LIVE",IF(VLOOKUP(A24,[1]RawData!A:DJ,83,FALSE)="","No Process",VLOOKUP(A24,[1]RawData!A:DJ,83,FALSE)),"")</f>
        <v>No Process</v>
      </c>
      <c r="X24" s="26" t="str">
        <f>IF(F24="LIVE",IF(VLOOKUP(A24,[1]RawData!A:DJ,84,FALSE)="","No Delivery Effort",VLOOKUP(A24,[1]RawData!A:DJ,84,FALSE)),"")</f>
        <v>60-100 days</v>
      </c>
      <c r="Y24" s="27" t="b">
        <f>VLOOKUP(A24,[1]RawData!A:DJ,85,FALSE)</f>
        <v>0</v>
      </c>
      <c r="Z24" s="26" t="str">
        <f>IF((AND(F24="LIVE",Y24=TRUE)),IF(VLOOKUP(A24,[1]RawData!A:DJ,86,FALSE)="","No Workaround Accountability",VLOOKUP(A24,[1]RawData!A:DJ,86,FALSE)),"")</f>
        <v/>
      </c>
      <c r="AA24" s="26" t="str">
        <f>IF((AND(F24="LIVE",Y24=TRUE)),IF(VLOOKUP(A24,[1]RawData!A:DJ,98,FALSE)="","No Workaround Frequency",VLOOKUP(A24,[1]RawData!A:DJ,98,FALSE)),"")</f>
        <v/>
      </c>
      <c r="AB24" s="26" t="str">
        <f>IF((AND(F24="LIVE",Y24=TRUE)),IF(VLOOKUP(A24,[1]RawData!A:DJ,99,FALSE)="","No Xoserve FTEs",VLOOKUP(A24,[1]RawData!A:DJ,99,FALSE)),"")</f>
        <v/>
      </c>
      <c r="AC24" s="26" t="str">
        <f>IF((AND(F24="LIVE",Y24=TRUE)),IF(VLOOKUP(A24,[1]RawData!A:DJ,94,FALSE)="","No Workaround Intensity",VLOOKUP(A24,[1]RawData!A:DJ,94,FALSE)),"")</f>
        <v/>
      </c>
      <c r="AD24" s="26" t="str">
        <f>IF((AND(F24="LIVE",Y24=TRUE)),IF(VLOOKUP(A24,[1]RawData!A:DJ,87,FALSE)="","No Lifespan Date",VLOOKUP(A24,[1]RawData!A:DJ,87,FALSE)),"")</f>
        <v/>
      </c>
      <c r="AE24" s="26" t="str">
        <f>IF(F24="LIVE",IF(VLOOKUP(A24,[1]RawData!A:DJ,100,FALSE)="","No Change Driver",VLOOKUP(A24,[1]RawData!A:DJ,100,FALSE)),"")</f>
        <v>MOD/Ofgem</v>
      </c>
      <c r="AF24" s="26" t="str">
        <f>IF(F24="LIVE",IF(VLOOKUP(A24,[1]RawData!A:DJ,101,FALSE)="","No Change Beneficiary",VLOOKUP(A24,[1]RawData!A:DJ,101,FALSE)),"")</f>
        <v>All UK Gas Market Participants</v>
      </c>
      <c r="AG24" s="26" t="b">
        <f>VLOOKUP(A24,[1]RawData!A:DJ,102,FALSE)</f>
        <v>1</v>
      </c>
      <c r="AH24" s="26" t="b">
        <f>VLOOKUP(A24,[1]RawData!A:DJ,103,FALSE)</f>
        <v>1</v>
      </c>
      <c r="AI24" s="26" t="b">
        <f>VLOOKUP(A24,[1]RawData!A:DJ,104,FALSE)</f>
        <v>1</v>
      </c>
      <c r="AJ24" s="26" t="str">
        <f>IF(F24="LIVE",IF(VLOOKUP(A24,[1]RawData!A:DJ,106,FALSE)="","No DSC Service Area",VLOOKUP(A24,[1]RawData!A:DJ,106,FALSE)),"")</f>
        <v>Service Area 7: NTS Capacity / LDZ Capacity / Commodity / Reconciliation / Ad-Hoc Adjustment and Energy Balancing Invoices</v>
      </c>
      <c r="AK24" s="26" t="str">
        <f>IF(F24="LIVE",IF(VLOOKUP(A24,[1]RawData!A:DJ,107,FALSE)="","No Number of impacted DSC Service Areas",VLOOKUP(A24,[1]RawData!A:DJ,107,FALSE)),"")</f>
        <v>Two to Five</v>
      </c>
      <c r="AL24" s="26" t="str">
        <f>IF(F24="LIVE",IF(VLOOKUP(A24,[1]RawData!A:DJ,108,FALSE)="","No Change Improvement Scale",VLOOKUP(A24,[1]RawData!A:DJ,108,FALSE)),"")</f>
        <v>Medium</v>
      </c>
      <c r="AM24" s="27" t="b">
        <f>VLOOKUP(A24,[1]RawData!A:DJ,88,FALSE)</f>
        <v>0</v>
      </c>
      <c r="AN24" s="27" t="b">
        <f>VLOOKUP(A24,[1]RawData!A:DJ,90,FALSE)</f>
        <v>0</v>
      </c>
      <c r="AO24" s="27" t="b">
        <f>VLOOKUP(A24,[1]RawData!A:DJ,89,FALSE)</f>
        <v>0</v>
      </c>
      <c r="AP24" s="27" t="b">
        <f>VLOOKUP(A24,[1]RawData!A:DJ,109,FALSE)</f>
        <v>0</v>
      </c>
      <c r="AQ24" s="27" t="b">
        <f>VLOOKUP(A24,[1]RawData!A:DJ,96,FALSE)</f>
        <v>0</v>
      </c>
      <c r="AR24" s="27" t="b">
        <f>VLOOKUP(A24,[1]RawData!A:DJ,110,FALSE)</f>
        <v>0</v>
      </c>
      <c r="AS24" s="26" t="str">
        <f>IF(VLOOKUP($A24,[1]RawData!$A:$DJ,111,FALSE)="","No Date",VLOOKUP($A24,[1]RawData!$A:$DJ,111,FALSE))</f>
        <v>No Date</v>
      </c>
      <c r="AT24" s="26" t="str">
        <f>IF(VLOOKUP($A24,[1]RawData!$A:$DJ,112,FALSE)="","No Date",VLOOKUP($A24,[1]RawData!$A:$DJ,112,FALSE))</f>
        <v>No Date</v>
      </c>
      <c r="AU24" s="26" t="str">
        <f>IF(VLOOKUP($A24,[1]RawData!$A:$DJ,114,FALSE)="","No Date",VLOOKUP($A24,[1]RawData!$A:$DJ,114,FALSE))</f>
        <v>No Date</v>
      </c>
      <c r="AV24" s="26" t="str">
        <f>IF(VLOOKUP($A24,[1]RawData!$A:$DJ,113,FALSE)="","No Date",VLOOKUP($A24,[1]RawData!$A:$DJ,113,FALSE))</f>
        <v>No Date</v>
      </c>
    </row>
    <row r="25" spans="1:48" ht="30">
      <c r="A25" s="23" t="s">
        <v>98</v>
      </c>
      <c r="B25" s="24" t="str">
        <f>VLOOKUP(G25,[1]StatusMappings!A:B,2,FALSE)</f>
        <v>1. Start-Up (Progressing through change governance)</v>
      </c>
      <c r="C25" s="23" t="s">
        <v>61</v>
      </c>
      <c r="D25" s="24" t="str">
        <f>VLOOKUP(A25,[1]RawData!A:DJ,2,FALSE)</f>
        <v>Introducing IHD (In-Home Display)
Installed Status of Failed MOD614</v>
      </c>
      <c r="E25" s="24" t="str">
        <f>VLOOKUP(A25,[1]RawData!A:DJ,20,FALSE)</f>
        <v>CP</v>
      </c>
      <c r="F25" s="23" t="str">
        <f>VLOOKUP(A25,[1]RawData!A:DJ,21,FALSE)</f>
        <v>LIVE</v>
      </c>
      <c r="G25" s="23" t="str">
        <f>VLOOKUP(A25,[1]RawData!A:DJ,3,FALSE)</f>
        <v>7. BER/Business Case In Progress</v>
      </c>
      <c r="H25" s="25">
        <f t="shared" si="0"/>
        <v>0</v>
      </c>
      <c r="I25" s="25" t="str">
        <f>IF(ISNA(VLOOKUP(A25,[1]PrioritisationVariables!L:P,3,FALSE)),"",(VLOOKUP(A25,[1]PrioritisationVariables!L:P,3,FALSE)))</f>
        <v/>
      </c>
      <c r="J25" s="25" t="str">
        <f>IF(ISNA(VLOOKUP(A25,[1]PrioritisationVariables!L:P,5,FALSE)),"",(VLOOKUP(A25,[1]PrioritisationVariables!L:P,5,FALSE)))</f>
        <v/>
      </c>
      <c r="K25" s="26" t="str">
        <f>IF(F25="LIVE",IF(VLOOKUP(A25,[1]RawData!A:DJ,79,FALSE)="","No Platform",VLOOKUP(A25,[1]RawData!A:DJ,79,FALSE)),"")</f>
        <v>R &amp; N</v>
      </c>
      <c r="L25" s="26">
        <f>IF(VLOOKUP(A25,[1]RawData!A:DJ,9,FALSE)="","No Date",VLOOKUP(A25,[1]RawData!A:DJ,9,FALSE))</f>
        <v>42865</v>
      </c>
      <c r="M25" s="27" t="str">
        <f>VLOOKUP(A25,[1]RawData!A:DJ,16,FALSE)</f>
        <v>Alex Cebo</v>
      </c>
      <c r="N25" s="26" t="str">
        <f>IF(F25="LIVE",IF(VLOOKUP(A25,[1]RawData!A:DJ,19,FALSE)="","No Project Manager",VLOOKUP(A25,[1]RawData!A:DJ,19,FALSE)),"")</f>
        <v>Padmini Duvvuri</v>
      </c>
      <c r="O25" s="31">
        <f>VLOOKUP(A25,[1]RawData!A:DJ,77,FALSE)</f>
        <v>3</v>
      </c>
      <c r="P25" s="27">
        <f>VLOOKUP(A25,[1]RawData!A:DJ,78,FALSE)</f>
        <v>0</v>
      </c>
      <c r="Q25" s="26" t="str">
        <f>IF(F25="LIVE",IF(VLOOKUP(A25,[1]RawData!A:DJ,81,FALSE)="","No Delivery Team",VLOOKUP(A25,[1]RawData!A:DJ,81,FALSE)),"")</f>
        <v>Project Delivery</v>
      </c>
      <c r="R25" s="27">
        <f>VLOOKUP(A25,[1]RawData!A:DJ,80,FALSE)</f>
        <v>0</v>
      </c>
      <c r="S25" s="26">
        <f>IF(F25="LIVE",IF(VLOOKUP(A25,[1]RawData!A:DJ,60,FALSE)="","No Date",VLOOKUP(A25,[1]RawData!A:DJ,60,FALSE)),"")</f>
        <v>43413</v>
      </c>
      <c r="T25" s="26" t="str">
        <f>IF(VLOOKUP(A25,[1]RawData!A:DJ,61,FALSE)="","No Date",VLOOKUP(A25,[1]RawData!A:DJ,61,FALSE))</f>
        <v>No Date</v>
      </c>
      <c r="U25" s="26">
        <f>IF(F25="LIVE",IF(VLOOKUP(A25,[1]RawData!A:DJ,11,FALSE)="","No Date",VLOOKUP(A25,[1]RawData!A:DJ,11,FALSE)),"")</f>
        <v>43252</v>
      </c>
      <c r="V25" s="26" t="str">
        <f>IF(F25="LIVE",IF(VLOOKUP(A25,[1]RawData!A:DJ,82,FALSE)="","No Application",VLOOKUP(A25,[1]RawData!A:DJ,82,FALSE)),"")</f>
        <v>ISU</v>
      </c>
      <c r="W25" s="26" t="str">
        <f>IF(F25="LIVE",IF(VLOOKUP(A25,[1]RawData!A:DJ,83,FALSE)="","No Process",VLOOKUP(A25,[1]RawData!A:DJ,83,FALSE)),"")</f>
        <v>Other</v>
      </c>
      <c r="X25" s="26" t="str">
        <f>IF(F25="LIVE",IF(VLOOKUP(A25,[1]RawData!A:DJ,84,FALSE)="","No Delivery Effort",VLOOKUP(A25,[1]RawData!A:DJ,84,FALSE)),"")</f>
        <v>31-100days</v>
      </c>
      <c r="Y25" s="27" t="b">
        <f>VLOOKUP(A25,[1]RawData!A:DJ,85,FALSE)</f>
        <v>0</v>
      </c>
      <c r="Z25" s="26" t="str">
        <f>IF((AND(F25="LIVE",Y25=TRUE)),IF(VLOOKUP(A25,[1]RawData!A:DJ,86,FALSE)="","No Workaround Accountability",VLOOKUP(A25,[1]RawData!A:DJ,86,FALSE)),"")</f>
        <v/>
      </c>
      <c r="AA25" s="26" t="str">
        <f>IF((AND(F25="LIVE",Y25=TRUE)),IF(VLOOKUP(A25,[1]RawData!A:DJ,98,FALSE)="","No Workaround Frequency",VLOOKUP(A25,[1]RawData!A:DJ,98,FALSE)),"")</f>
        <v/>
      </c>
      <c r="AB25" s="26" t="str">
        <f>IF((AND(F25="LIVE",Y25=TRUE)),IF(VLOOKUP(A25,[1]RawData!A:DJ,99,FALSE)="","No Xoserve FTEs",VLOOKUP(A25,[1]RawData!A:DJ,99,FALSE)),"")</f>
        <v/>
      </c>
      <c r="AC25" s="26" t="str">
        <f>IF((AND(F25="LIVE",Y25=TRUE)),IF(VLOOKUP(A25,[1]RawData!A:DJ,94,FALSE)="","No Workaround Intensity",VLOOKUP(A25,[1]RawData!A:DJ,94,FALSE)),"")</f>
        <v/>
      </c>
      <c r="AD25" s="26" t="str">
        <f>IF((AND(F25="LIVE",Y25=TRUE)),IF(VLOOKUP(A25,[1]RawData!A:DJ,87,FALSE)="","No Lifespan Date",VLOOKUP(A25,[1]RawData!A:DJ,87,FALSE)),"")</f>
        <v/>
      </c>
      <c r="AE25" s="26" t="str">
        <f>IF(F25="LIVE",IF(VLOOKUP(A25,[1]RawData!A:DJ,100,FALSE)="","No Change Driver",VLOOKUP(A25,[1]RawData!A:DJ,100,FALSE)),"")</f>
        <v>SPAA Change Proposal</v>
      </c>
      <c r="AF25" s="26" t="str">
        <f>IF(F25="LIVE",IF(VLOOKUP(A25,[1]RawData!A:DJ,101,FALSE)="","No Change Beneficiary",VLOOKUP(A25,[1]RawData!A:DJ,101,FALSE)),"")</f>
        <v>One Market Group</v>
      </c>
      <c r="AG25" s="26" t="b">
        <f>VLOOKUP(A25,[1]RawData!A:DJ,102,FALSE)</f>
        <v>1</v>
      </c>
      <c r="AH25" s="26" t="b">
        <f>VLOOKUP(A25,[1]RawData!A:DJ,103,FALSE)</f>
        <v>0</v>
      </c>
      <c r="AI25" s="26" t="b">
        <f>VLOOKUP(A25,[1]RawData!A:DJ,104,FALSE)</f>
        <v>0</v>
      </c>
      <c r="AJ25" s="26" t="str">
        <f>IF(F25="LIVE",IF(VLOOKUP(A25,[1]RawData!A:DJ,106,FALSE)="","No DSC Service Area",VLOOKUP(A25,[1]RawData!A:DJ,106,FALSE)),"")</f>
        <v>Service Area 1: Manage Supply Point Registration</v>
      </c>
      <c r="AK25" s="26" t="str">
        <f>IF(F25="LIVE",IF(VLOOKUP(A25,[1]RawData!A:DJ,107,FALSE)="","No Number of impacted DSC Service Areas",VLOOKUP(A25,[1]RawData!A:DJ,107,FALSE)),"")</f>
        <v>One</v>
      </c>
      <c r="AL25" s="26" t="str">
        <f>IF(F25="LIVE",IF(VLOOKUP(A25,[1]RawData!A:DJ,108,FALSE)="","No Change Improvement Scale",VLOOKUP(A25,[1]RawData!A:DJ,108,FALSE)),"")</f>
        <v>Low</v>
      </c>
      <c r="AM25" s="27" t="b">
        <f>VLOOKUP(A25,[1]RawData!A:DJ,88,FALSE)</f>
        <v>0</v>
      </c>
      <c r="AN25" s="27" t="b">
        <f>VLOOKUP(A25,[1]RawData!A:DJ,90,FALSE)</f>
        <v>0</v>
      </c>
      <c r="AO25" s="27" t="b">
        <f>VLOOKUP(A25,[1]RawData!A:DJ,89,FALSE)</f>
        <v>0</v>
      </c>
      <c r="AP25" s="27" t="b">
        <f>VLOOKUP(A25,[1]RawData!A:DJ,109,FALSE)</f>
        <v>0</v>
      </c>
      <c r="AQ25" s="27" t="b">
        <f>VLOOKUP(A25,[1]RawData!A:DJ,96,FALSE)</f>
        <v>0</v>
      </c>
      <c r="AR25" s="27" t="b">
        <f>VLOOKUP(A25,[1]RawData!A:DJ,110,FALSE)</f>
        <v>0</v>
      </c>
      <c r="AS25" s="26">
        <f>IF(VLOOKUP($A25,[1]RawData!$A:$DJ,111,FALSE)="","No Date",VLOOKUP($A25,[1]RawData!$A:$DJ,111,FALSE))</f>
        <v>43047</v>
      </c>
      <c r="AT25" s="26">
        <f>IF(VLOOKUP($A25,[1]RawData!$A:$DJ,112,FALSE)="","No Date",VLOOKUP($A25,[1]RawData!$A:$DJ,112,FALSE))</f>
        <v>43138</v>
      </c>
      <c r="AU25" s="26" t="str">
        <f>IF(VLOOKUP($A25,[1]RawData!$A:$DJ,114,FALSE)="","No Date",VLOOKUP($A25,[1]RawData!$A:$DJ,114,FALSE))</f>
        <v>No Date</v>
      </c>
      <c r="AV25" s="26" t="str">
        <f>IF(VLOOKUP($A25,[1]RawData!$A:$DJ,113,FALSE)="","No Date",VLOOKUP($A25,[1]RawData!$A:$DJ,113,FALSE))</f>
        <v>No Date</v>
      </c>
    </row>
    <row r="26" spans="1:48">
      <c r="A26" s="23" t="s">
        <v>99</v>
      </c>
      <c r="B26" s="24" t="str">
        <f>VLOOKUP(G26,[1]StatusMappings!A:B,2,FALSE)</f>
        <v>1. Start-Up (Progressing through change governance)</v>
      </c>
      <c r="C26" s="23" t="s">
        <v>65</v>
      </c>
      <c r="D26" s="24" t="str">
        <f>VLOOKUP(A26,[1]RawData!A:DJ,2,FALSE)</f>
        <v>UNC Modification 0619B - Application of proportionate ratchet charges to daily read sites</v>
      </c>
      <c r="E26" s="24" t="str">
        <f>VLOOKUP(A26,[1]RawData!A:DJ,20,FALSE)</f>
        <v>CP</v>
      </c>
      <c r="F26" s="23" t="str">
        <f>VLOOKUP(A26,[1]RawData!A:DJ,21,FALSE)</f>
        <v>LIVE</v>
      </c>
      <c r="G26" s="23" t="str">
        <f>VLOOKUP(A26,[1]RawData!A:DJ,3,FALSE)</f>
        <v>0.5 Change Proposal awaiting MOD approval (ROM complete)</v>
      </c>
      <c r="H26" s="25">
        <f t="shared" si="0"/>
        <v>0</v>
      </c>
      <c r="I26" s="25" t="str">
        <f>IF(ISNA(VLOOKUP(A26,[1]PrioritisationVariables!L:P,3,FALSE)),"",(VLOOKUP(A26,[1]PrioritisationVariables!L:P,3,FALSE)))</f>
        <v/>
      </c>
      <c r="J26" s="25" t="str">
        <f>IF(ISNA(VLOOKUP(A26,[1]PrioritisationVariables!L:P,5,FALSE)),"",(VLOOKUP(A26,[1]PrioritisationVariables!L:P,5,FALSE)))</f>
        <v/>
      </c>
      <c r="K26" s="26" t="str">
        <f>IF(F26="LIVE",IF(VLOOKUP(A26,[1]RawData!A:DJ,79,FALSE)="","No Platform",VLOOKUP(A26,[1]RawData!A:DJ,79,FALSE)),"")</f>
        <v>R &amp; N</v>
      </c>
      <c r="L26" s="26">
        <f>IF(VLOOKUP(A26,[1]RawData!A:DJ,9,FALSE)="","No Date",VLOOKUP(A26,[1]RawData!A:DJ,9,FALSE))</f>
        <v>43068</v>
      </c>
      <c r="M26" s="27">
        <f>VLOOKUP(A26,[1]RawData!A:DJ,16,FALSE)</f>
        <v>0</v>
      </c>
      <c r="N26" s="26" t="str">
        <f>IF(F26="LIVE",IF(VLOOKUP(A26,[1]RawData!A:DJ,19,FALSE)="","No Project Manager",VLOOKUP(A26,[1]RawData!A:DJ,19,FALSE)),"")</f>
        <v>Murray Thomson</v>
      </c>
      <c r="O26" s="31">
        <f>VLOOKUP(A26,[1]RawData!A:DJ,77,FALSE)</f>
        <v>4</v>
      </c>
      <c r="P26" s="27">
        <f>VLOOKUP(A26,[1]RawData!A:DJ,78,FALSE)</f>
        <v>0</v>
      </c>
      <c r="Q26" s="26" t="str">
        <f>IF(F26="LIVE",IF(VLOOKUP(A26,[1]RawData!A:DJ,81,FALSE)="","No Delivery Team",VLOOKUP(A26,[1]RawData!A:DJ,81,FALSE)),"")</f>
        <v>Project Delivery</v>
      </c>
      <c r="R26" s="27">
        <f>VLOOKUP(A26,[1]RawData!A:DJ,80,FALSE)</f>
        <v>0</v>
      </c>
      <c r="S26" s="26">
        <f>IF(F26="LIVE",IF(VLOOKUP(A26,[1]RawData!A:DJ,60,FALSE)="","No Date",VLOOKUP(A26,[1]RawData!A:DJ,60,FALSE)),"")</f>
        <v>43082</v>
      </c>
      <c r="T26" s="26">
        <f>IF(VLOOKUP(A26,[1]RawData!A:DJ,61,FALSE)="","No Date",VLOOKUP(A26,[1]RawData!A:DJ,61,FALSE))</f>
        <v>43082</v>
      </c>
      <c r="U26" s="26">
        <f>IF(F26="LIVE",IF(VLOOKUP(A26,[1]RawData!A:DJ,11,FALSE)="","No Date",VLOOKUP(A26,[1]RawData!A:DJ,11,FALSE)),"")</f>
        <v>43374</v>
      </c>
      <c r="V26" s="26" t="str">
        <f>IF(F26="LIVE",IF(VLOOKUP(A26,[1]RawData!A:DJ,82,FALSE)="","No Application",VLOOKUP(A26,[1]RawData!A:DJ,82,FALSE)),"")</f>
        <v>ISU</v>
      </c>
      <c r="W26" s="26" t="str">
        <f>IF(F26="LIVE",IF(VLOOKUP(A26,[1]RawData!A:DJ,83,FALSE)="","No Process",VLOOKUP(A26,[1]RawData!A:DJ,83,FALSE)),"")</f>
        <v>No Process</v>
      </c>
      <c r="X26" s="26" t="str">
        <f>IF(F26="LIVE",IF(VLOOKUP(A26,[1]RawData!A:DJ,84,FALSE)="","No Delivery Effort",VLOOKUP(A26,[1]RawData!A:DJ,84,FALSE)),"")</f>
        <v>60-100 days</v>
      </c>
      <c r="Y26" s="27" t="b">
        <f>VLOOKUP(A26,[1]RawData!A:DJ,85,FALSE)</f>
        <v>0</v>
      </c>
      <c r="Z26" s="26" t="str">
        <f>IF((AND(F26="LIVE",Y26=TRUE)),IF(VLOOKUP(A26,[1]RawData!A:DJ,86,FALSE)="","No Workaround Accountability",VLOOKUP(A26,[1]RawData!A:DJ,86,FALSE)),"")</f>
        <v/>
      </c>
      <c r="AA26" s="26" t="str">
        <f>IF((AND(F26="LIVE",Y26=TRUE)),IF(VLOOKUP(A26,[1]RawData!A:DJ,98,FALSE)="","No Workaround Frequency",VLOOKUP(A26,[1]RawData!A:DJ,98,FALSE)),"")</f>
        <v/>
      </c>
      <c r="AB26" s="26" t="str">
        <f>IF((AND(F26="LIVE",Y26=TRUE)),IF(VLOOKUP(A26,[1]RawData!A:DJ,99,FALSE)="","No Xoserve FTEs",VLOOKUP(A26,[1]RawData!A:DJ,99,FALSE)),"")</f>
        <v/>
      </c>
      <c r="AC26" s="26" t="str">
        <f>IF((AND(F26="LIVE",Y26=TRUE)),IF(VLOOKUP(A26,[1]RawData!A:DJ,94,FALSE)="","No Workaround Intensity",VLOOKUP(A26,[1]RawData!A:DJ,94,FALSE)),"")</f>
        <v/>
      </c>
      <c r="AD26" s="26" t="str">
        <f>IF((AND(F26="LIVE",Y26=TRUE)),IF(VLOOKUP(A26,[1]RawData!A:DJ,87,FALSE)="","No Lifespan Date",VLOOKUP(A26,[1]RawData!A:DJ,87,FALSE)),"")</f>
        <v/>
      </c>
      <c r="AE26" s="26" t="str">
        <f>IF(F26="LIVE",IF(VLOOKUP(A26,[1]RawData!A:DJ,100,FALSE)="","No Change Driver",VLOOKUP(A26,[1]RawData!A:DJ,100,FALSE)),"")</f>
        <v>MOD/Ofgem</v>
      </c>
      <c r="AF26" s="26" t="str">
        <f>IF(F26="LIVE",IF(VLOOKUP(A26,[1]RawData!A:DJ,101,FALSE)="","No Change Beneficiary",VLOOKUP(A26,[1]RawData!A:DJ,101,FALSE)),"")</f>
        <v>All UK Gas Market Participants</v>
      </c>
      <c r="AG26" s="26" t="b">
        <f>VLOOKUP(A26,[1]RawData!A:DJ,102,FALSE)</f>
        <v>1</v>
      </c>
      <c r="AH26" s="26" t="b">
        <f>VLOOKUP(A26,[1]RawData!A:DJ,103,FALSE)</f>
        <v>1</v>
      </c>
      <c r="AI26" s="26" t="b">
        <f>VLOOKUP(A26,[1]RawData!A:DJ,104,FALSE)</f>
        <v>1</v>
      </c>
      <c r="AJ26" s="26" t="str">
        <f>IF(F26="LIVE",IF(VLOOKUP(A26,[1]RawData!A:DJ,106,FALSE)="","No DSC Service Area",VLOOKUP(A26,[1]RawData!A:DJ,106,FALSE)),"")</f>
        <v>Service Area 7: NTS Capacity / LDZ Capacity / Commodity / Reconciliation / Ad-Hoc Adjustment and Energy Balancing Invoices</v>
      </c>
      <c r="AK26" s="26" t="str">
        <f>IF(F26="LIVE",IF(VLOOKUP(A26,[1]RawData!A:DJ,107,FALSE)="","No Number of impacted DSC Service Areas",VLOOKUP(A26,[1]RawData!A:DJ,107,FALSE)),"")</f>
        <v>Two to Five</v>
      </c>
      <c r="AL26" s="26" t="str">
        <f>IF(F26="LIVE",IF(VLOOKUP(A26,[1]RawData!A:DJ,108,FALSE)="","No Change Improvement Scale",VLOOKUP(A26,[1]RawData!A:DJ,108,FALSE)),"")</f>
        <v>Medium</v>
      </c>
      <c r="AM26" s="27" t="b">
        <f>VLOOKUP(A26,[1]RawData!A:DJ,88,FALSE)</f>
        <v>0</v>
      </c>
      <c r="AN26" s="27" t="b">
        <f>VLOOKUP(A26,[1]RawData!A:DJ,90,FALSE)</f>
        <v>0</v>
      </c>
      <c r="AO26" s="27" t="b">
        <f>VLOOKUP(A26,[1]RawData!A:DJ,89,FALSE)</f>
        <v>0</v>
      </c>
      <c r="AP26" s="27" t="b">
        <f>VLOOKUP(A26,[1]RawData!A:DJ,109,FALSE)</f>
        <v>0</v>
      </c>
      <c r="AQ26" s="27" t="b">
        <f>VLOOKUP(A26,[1]RawData!A:DJ,96,FALSE)</f>
        <v>0</v>
      </c>
      <c r="AR26" s="27" t="b">
        <f>VLOOKUP(A26,[1]RawData!A:DJ,110,FALSE)</f>
        <v>0</v>
      </c>
      <c r="AS26" s="26">
        <f>IF(VLOOKUP($A26,[1]RawData!$A:$DJ,111,FALSE)="","No Date",VLOOKUP($A26,[1]RawData!$A:$DJ,111,FALSE))</f>
        <v>43082</v>
      </c>
      <c r="AT26" s="26" t="str">
        <f>IF(VLOOKUP($A26,[1]RawData!$A:$DJ,112,FALSE)="","No Date",VLOOKUP($A26,[1]RawData!$A:$DJ,112,FALSE))</f>
        <v>No Date</v>
      </c>
      <c r="AU26" s="26" t="str">
        <f>IF(VLOOKUP($A26,[1]RawData!$A:$DJ,114,FALSE)="","No Date",VLOOKUP($A26,[1]RawData!$A:$DJ,114,FALSE))</f>
        <v>No Date</v>
      </c>
      <c r="AV26" s="26" t="str">
        <f>IF(VLOOKUP($A26,[1]RawData!$A:$DJ,113,FALSE)="","No Date",VLOOKUP($A26,[1]RawData!$A:$DJ,113,FALSE))</f>
        <v>No Date</v>
      </c>
    </row>
    <row r="27" spans="1:48">
      <c r="A27" s="23" t="s">
        <v>100</v>
      </c>
      <c r="B27" s="24" t="str">
        <f>VLOOKUP(G27,[1]StatusMappings!A:B,2,FALSE)</f>
        <v>2. Change sanction/approved and in project delivery</v>
      </c>
      <c r="C27" s="23" t="s">
        <v>63</v>
      </c>
      <c r="D27" s="24" t="str">
        <f>VLOOKUP(A27,[1]RawData!A:DJ,2,FALSE)</f>
        <v>MIV File Changes for MUR Invoice - CMS</v>
      </c>
      <c r="E27" s="24" t="str">
        <f>VLOOKUP(A27,[1]RawData!A:DJ,20,FALSE)</f>
        <v>CR (Internal)</v>
      </c>
      <c r="F27" s="23" t="str">
        <f>VLOOKUP(A27,[1]RawData!A:DJ,21,FALSE)</f>
        <v>LIVE</v>
      </c>
      <c r="G27" s="23" t="str">
        <f>VLOOKUP(A27,[1]RawData!A:DJ,3,FALSE)</f>
        <v>11. Change In Delivery</v>
      </c>
      <c r="H27" s="25">
        <f t="shared" si="0"/>
        <v>0</v>
      </c>
      <c r="I27" s="25" t="str">
        <f>IF(ISNA(VLOOKUP(A27,[1]PrioritisationVariables!L:P,3,FALSE)),"",(VLOOKUP(A27,[1]PrioritisationVariables!L:P,3,FALSE)))</f>
        <v/>
      </c>
      <c r="J27" s="25" t="str">
        <f>IF(ISNA(VLOOKUP(A27,[1]PrioritisationVariables!L:P,5,FALSE)),"",(VLOOKUP(A27,[1]PrioritisationVariables!L:P,5,FALSE)))</f>
        <v/>
      </c>
      <c r="K27" s="26" t="str">
        <f>IF(F27="LIVE",IF(VLOOKUP(A27,[1]RawData!A:DJ,79,FALSE)="","No Platform",VLOOKUP(A27,[1]RawData!A:DJ,79,FALSE)),"")</f>
        <v>R &amp; N</v>
      </c>
      <c r="L27" s="26">
        <f>IF(VLOOKUP(A27,[1]RawData!A:DJ,9,FALSE)="","No Date",VLOOKUP(A27,[1]RawData!A:DJ,9,FALSE))</f>
        <v>43033</v>
      </c>
      <c r="M27" s="27" t="str">
        <f>VLOOKUP(A27,[1]RawData!A:DJ,16,FALSE)</f>
        <v>Richard Cresswell</v>
      </c>
      <c r="N27" s="26" t="str">
        <f>IF(F27="LIVE",IF(VLOOKUP(A27,[1]RawData!A:DJ,19,FALSE)="","No Project Manager",VLOOKUP(A27,[1]RawData!A:DJ,19,FALSE)),"")</f>
        <v>Christina Francis</v>
      </c>
      <c r="O27" s="31">
        <f>VLOOKUP(A27,[1]RawData!A:DJ,77,FALSE)</f>
        <v>2</v>
      </c>
      <c r="P27" s="27" t="str">
        <f>VLOOKUP(A27,[1]RawData!A:DJ,78,FALSE)</f>
        <v>UKLP IADBI367</v>
      </c>
      <c r="Q27" s="26" t="str">
        <f>IF(F27="LIVE",IF(VLOOKUP(A27,[1]RawData!A:DJ,81,FALSE)="","No Delivery Team",VLOOKUP(A27,[1]RawData!A:DJ,81,FALSE)),"")</f>
        <v>Project Delivery</v>
      </c>
      <c r="R27" s="27">
        <f>VLOOKUP(A27,[1]RawData!A:DJ,80,FALSE)</f>
        <v>0</v>
      </c>
      <c r="S27" s="26">
        <f>IF(F27="LIVE",IF(VLOOKUP(A27,[1]RawData!A:DJ,60,FALSE)="","No Date",VLOOKUP(A27,[1]RawData!A:DJ,60,FALSE)),"")</f>
        <v>43280</v>
      </c>
      <c r="T27" s="26" t="str">
        <f>IF(VLOOKUP(A27,[1]RawData!A:DJ,61,FALSE)="","No Date",VLOOKUP(A27,[1]RawData!A:DJ,61,FALSE))</f>
        <v>No Date</v>
      </c>
      <c r="U27" s="26">
        <f>IF(F27="LIVE",IF(VLOOKUP(A27,[1]RawData!A:DJ,11,FALSE)="","No Date",VLOOKUP(A27,[1]RawData!A:DJ,11,FALSE)),"")</f>
        <v>43280</v>
      </c>
      <c r="V27" s="26" t="str">
        <f>IF(F27="LIVE",IF(VLOOKUP(A27,[1]RawData!A:DJ,82,FALSE)="","No Application",VLOOKUP(A27,[1]RawData!A:DJ,82,FALSE)),"")</f>
        <v>CMS</v>
      </c>
      <c r="W27" s="26" t="str">
        <f>IF(F27="LIVE",IF(VLOOKUP(A27,[1]RawData!A:DJ,83,FALSE)="","No Process",VLOOKUP(A27,[1]RawData!A:DJ,83,FALSE)),"")</f>
        <v>Invoicing</v>
      </c>
      <c r="X27" s="26" t="str">
        <f>IF(F27="LIVE",IF(VLOOKUP(A27,[1]RawData!A:DJ,84,FALSE)="","No Delivery Effort",VLOOKUP(A27,[1]RawData!A:DJ,84,FALSE)),"")</f>
        <v>31-100days</v>
      </c>
      <c r="Y27" s="27" t="b">
        <f>VLOOKUP(A27,[1]RawData!A:DJ,85,FALSE)</f>
        <v>0</v>
      </c>
      <c r="Z27" s="26" t="str">
        <f>IF((AND(F27="LIVE",Y27=TRUE)),IF(VLOOKUP(A27,[1]RawData!A:DJ,86,FALSE)="","No Workaround Accountability",VLOOKUP(A27,[1]RawData!A:DJ,86,FALSE)),"")</f>
        <v/>
      </c>
      <c r="AA27" s="26" t="str">
        <f>IF((AND(F27="LIVE",Y27=TRUE)),IF(VLOOKUP(A27,[1]RawData!A:DJ,98,FALSE)="","No Workaround Frequency",VLOOKUP(A27,[1]RawData!A:DJ,98,FALSE)),"")</f>
        <v/>
      </c>
      <c r="AB27" s="26" t="str">
        <f>IF((AND(F27="LIVE",Y27=TRUE)),IF(VLOOKUP(A27,[1]RawData!A:DJ,99,FALSE)="","No Xoserve FTEs",VLOOKUP(A27,[1]RawData!A:DJ,99,FALSE)),"")</f>
        <v/>
      </c>
      <c r="AC27" s="26" t="str">
        <f>IF((AND(F27="LIVE",Y27=TRUE)),IF(VLOOKUP(A27,[1]RawData!A:DJ,94,FALSE)="","No Workaround Intensity",VLOOKUP(A27,[1]RawData!A:DJ,94,FALSE)),"")</f>
        <v/>
      </c>
      <c r="AD27" s="26" t="str">
        <f>IF((AND(F27="LIVE",Y27=TRUE)),IF(VLOOKUP(A27,[1]RawData!A:DJ,87,FALSE)="","No Lifespan Date",VLOOKUP(A27,[1]RawData!A:DJ,87,FALSE)),"")</f>
        <v/>
      </c>
      <c r="AE27" s="26" t="str">
        <f>IF(F27="LIVE",IF(VLOOKUP(A27,[1]RawData!A:DJ,100,FALSE)="","No Change Driver",VLOOKUP(A27,[1]RawData!A:DJ,100,FALSE)),"")</f>
        <v>No Change Driver</v>
      </c>
      <c r="AF27" s="26" t="str">
        <f>IF(F27="LIVE",IF(VLOOKUP(A27,[1]RawData!A:DJ,101,FALSE)="","No Change Beneficiary",VLOOKUP(A27,[1]RawData!A:DJ,101,FALSE)),"")</f>
        <v>No Change Beneficiary</v>
      </c>
      <c r="AG27" s="26" t="b">
        <f>VLOOKUP(A27,[1]RawData!A:DJ,102,FALSE)</f>
        <v>0</v>
      </c>
      <c r="AH27" s="26" t="b">
        <f>VLOOKUP(A27,[1]RawData!A:DJ,103,FALSE)</f>
        <v>0</v>
      </c>
      <c r="AI27" s="26" t="b">
        <f>VLOOKUP(A27,[1]RawData!A:DJ,104,FALSE)</f>
        <v>0</v>
      </c>
      <c r="AJ27" s="26" t="str">
        <f>IF(F27="LIVE",IF(VLOOKUP(A27,[1]RawData!A:DJ,106,FALSE)="","No DSC Service Area",VLOOKUP(A27,[1]RawData!A:DJ,106,FALSE)),"")</f>
        <v>No DSC Service Area</v>
      </c>
      <c r="AK27" s="26" t="str">
        <f>IF(F27="LIVE",IF(VLOOKUP(A27,[1]RawData!A:DJ,107,FALSE)="","No Number of impacted DSC Service Areas",VLOOKUP(A27,[1]RawData!A:DJ,107,FALSE)),"")</f>
        <v>No Number of impacted DSC Service Areas</v>
      </c>
      <c r="AL27" s="26" t="str">
        <f>IF(F27="LIVE",IF(VLOOKUP(A27,[1]RawData!A:DJ,108,FALSE)="","No Change Improvement Scale",VLOOKUP(A27,[1]RawData!A:DJ,108,FALSE)),"")</f>
        <v>No Change Improvement Scale</v>
      </c>
      <c r="AM27" s="27" t="b">
        <f>VLOOKUP(A27,[1]RawData!A:DJ,88,FALSE)</f>
        <v>0</v>
      </c>
      <c r="AN27" s="27" t="b">
        <f>VLOOKUP(A27,[1]RawData!A:DJ,90,FALSE)</f>
        <v>0</v>
      </c>
      <c r="AO27" s="27" t="b">
        <f>VLOOKUP(A27,[1]RawData!A:DJ,89,FALSE)</f>
        <v>0</v>
      </c>
      <c r="AP27" s="27" t="b">
        <f>VLOOKUP(A27,[1]RawData!A:DJ,109,FALSE)</f>
        <v>0</v>
      </c>
      <c r="AQ27" s="27" t="b">
        <f>VLOOKUP(A27,[1]RawData!A:DJ,96,FALSE)</f>
        <v>0</v>
      </c>
      <c r="AR27" s="27" t="b">
        <f>VLOOKUP(A27,[1]RawData!A:DJ,110,FALSE)</f>
        <v>0</v>
      </c>
      <c r="AS27" s="26">
        <f>IF(VLOOKUP($A27,[1]RawData!$A:$DJ,111,FALSE)="","No Date",VLOOKUP($A27,[1]RawData!$A:$DJ,111,FALSE))</f>
        <v>43019</v>
      </c>
      <c r="AT27" s="26">
        <f>IF(VLOOKUP($A27,[1]RawData!$A:$DJ,112,FALSE)="","No Date",VLOOKUP($A27,[1]RawData!$A:$DJ,112,FALSE))</f>
        <v>43019</v>
      </c>
      <c r="AU27" s="26">
        <f>IF(VLOOKUP($A27,[1]RawData!$A:$DJ,114,FALSE)="","No Date",VLOOKUP($A27,[1]RawData!$A:$DJ,114,FALSE))</f>
        <v>43110</v>
      </c>
      <c r="AV27" s="26" t="str">
        <f>IF(VLOOKUP($A27,[1]RawData!$A:$DJ,113,FALSE)="","No Date",VLOOKUP($A27,[1]RawData!$A:$DJ,113,FALSE))</f>
        <v>No Date</v>
      </c>
    </row>
    <row r="28" spans="1:48" ht="30">
      <c r="A28" s="23" t="s">
        <v>101</v>
      </c>
      <c r="B28" s="24" t="str">
        <f>VLOOKUP(G28,[1]StatusMappings!A:B,2,FALSE)</f>
        <v>1. Start-Up (Progressing through change governance)</v>
      </c>
      <c r="C28" s="23" t="s">
        <v>157</v>
      </c>
      <c r="D28" s="24" t="str">
        <f>VLOOKUP(A28,[1]RawData!A:DJ,2,FALSE)</f>
        <v>Read Design Gaps - Missing Overide Flags In RGMA and Retro Files
Linked to Retro (4474)</v>
      </c>
      <c r="E28" s="24" t="str">
        <f>VLOOKUP(A28,[1]RawData!A:DJ,20,FALSE)</f>
        <v>CR (Internal)</v>
      </c>
      <c r="F28" s="23" t="str">
        <f>VLOOKUP(A28,[1]RawData!A:DJ,21,FALSE)</f>
        <v>LIVE</v>
      </c>
      <c r="G28" s="23" t="str">
        <f>VLOOKUP(A28,[1]RawData!A:DJ,3,FALSE)</f>
        <v>2.1. Start-Up Approach In Progress</v>
      </c>
      <c r="H28" s="25">
        <f t="shared" si="0"/>
        <v>0</v>
      </c>
      <c r="I28" s="25" t="str">
        <f>IF(ISNA(VLOOKUP(A28,[1]PrioritisationVariables!L:P,3,FALSE)),"",(VLOOKUP(A28,[1]PrioritisationVariables!L:P,3,FALSE)))</f>
        <v>Low</v>
      </c>
      <c r="J28" s="25" t="str">
        <f>IF(ISNA(VLOOKUP(A28,[1]PrioritisationVariables!L:P,5,FALSE)),"",(VLOOKUP(A28,[1]PrioritisationVariables!L:P,5,FALSE)))</f>
        <v>Low - to be reviewed in 3 months time</v>
      </c>
      <c r="K28" s="26" t="str">
        <f>IF(F28="LIVE",IF(VLOOKUP(A28,[1]RawData!A:DJ,79,FALSE)="","No Platform",VLOOKUP(A28,[1]RawData!A:DJ,79,FALSE)),"")</f>
        <v>R &amp; N</v>
      </c>
      <c r="L28" s="26">
        <f>IF(VLOOKUP(A28,[1]RawData!A:DJ,9,FALSE)="","No Date",VLOOKUP(A28,[1]RawData!A:DJ,9,FALSE))</f>
        <v>42045</v>
      </c>
      <c r="M28" s="27" t="str">
        <f>VLOOKUP(A28,[1]RawData!A:DJ,16,FALSE)</f>
        <v>Emma Smith</v>
      </c>
      <c r="N28" s="26" t="str">
        <f>IF(F28="LIVE",IF(VLOOKUP(A28,[1]RawData!A:DJ,19,FALSE)="","No Project Manager",VLOOKUP(A28,[1]RawData!A:DJ,19,FALSE)),"")</f>
        <v>Lee Chambers</v>
      </c>
      <c r="O28" s="31">
        <f>VLOOKUP(A28,[1]RawData!A:DJ,77,FALSE)</f>
        <v>5</v>
      </c>
      <c r="P28" s="27" t="str">
        <f>VLOOKUP(A28,[1]RawData!A:DJ,78,FALSE)</f>
        <v>UKLP IADBI073</v>
      </c>
      <c r="Q28" s="26" t="str">
        <f>IF(F28="LIVE",IF(VLOOKUP(A28,[1]RawData!A:DJ,81,FALSE)="","No Delivery Team",VLOOKUP(A28,[1]RawData!A:DJ,81,FALSE)),"")</f>
        <v>Project Delivery</v>
      </c>
      <c r="R28" s="27">
        <f>VLOOKUP(A28,[1]RawData!A:DJ,80,FALSE)</f>
        <v>0</v>
      </c>
      <c r="S28" s="26">
        <f>IF(F28="LIVE",IF(VLOOKUP(A28,[1]RawData!A:DJ,60,FALSE)="","No Date",VLOOKUP(A28,[1]RawData!A:DJ,60,FALSE)),"")</f>
        <v>43279</v>
      </c>
      <c r="T28" s="26" t="str">
        <f>IF(VLOOKUP(A28,[1]RawData!A:DJ,61,FALSE)="","No Date",VLOOKUP(A28,[1]RawData!A:DJ,61,FALSE))</f>
        <v>No Date</v>
      </c>
      <c r="U28" s="26">
        <f>IF(F28="LIVE",IF(VLOOKUP(A28,[1]RawData!A:DJ,11,FALSE)="","No Date",VLOOKUP(A28,[1]RawData!A:DJ,11,FALSE)),"")</f>
        <v>43405</v>
      </c>
      <c r="V28" s="26" t="str">
        <f>IF(F28="LIVE",IF(VLOOKUP(A28,[1]RawData!A:DJ,82,FALSE)="","No Application",VLOOKUP(A28,[1]RawData!A:DJ,82,FALSE)),"")</f>
        <v>ISU</v>
      </c>
      <c r="W28" s="26" t="str">
        <f>IF(F28="LIVE",IF(VLOOKUP(A28,[1]RawData!A:DJ,83,FALSE)="","No Process",VLOOKUP(A28,[1]RawData!A:DJ,83,FALSE)),"")</f>
        <v>RGMA</v>
      </c>
      <c r="X28" s="26" t="str">
        <f>IF(F28="LIVE",IF(VLOOKUP(A28,[1]RawData!A:DJ,84,FALSE)="","No Delivery Effort",VLOOKUP(A28,[1]RawData!A:DJ,84,FALSE)),"")</f>
        <v>31-100days</v>
      </c>
      <c r="Y28" s="27" t="b">
        <f>VLOOKUP(A28,[1]RawData!A:DJ,85,FALSE)</f>
        <v>0</v>
      </c>
      <c r="Z28" s="26" t="str">
        <f>IF((AND(F28="LIVE",Y28=TRUE)),IF(VLOOKUP(A28,[1]RawData!A:DJ,86,FALSE)="","No Workaround Accountability",VLOOKUP(A28,[1]RawData!A:DJ,86,FALSE)),"")</f>
        <v/>
      </c>
      <c r="AA28" s="26" t="str">
        <f>IF((AND(F28="LIVE",Y28=TRUE)),IF(VLOOKUP(A28,[1]RawData!A:DJ,98,FALSE)="","No Workaround Frequency",VLOOKUP(A28,[1]RawData!A:DJ,98,FALSE)),"")</f>
        <v/>
      </c>
      <c r="AB28" s="26" t="str">
        <f>IF((AND(F28="LIVE",Y28=TRUE)),IF(VLOOKUP(A28,[1]RawData!A:DJ,99,FALSE)="","No Xoserve FTEs",VLOOKUP(A28,[1]RawData!A:DJ,99,FALSE)),"")</f>
        <v/>
      </c>
      <c r="AC28" s="26" t="str">
        <f>IF((AND(F28="LIVE",Y28=TRUE)),IF(VLOOKUP(A28,[1]RawData!A:DJ,94,FALSE)="","No Workaround Intensity",VLOOKUP(A28,[1]RawData!A:DJ,94,FALSE)),"")</f>
        <v/>
      </c>
      <c r="AD28" s="26" t="str">
        <f>IF((AND(F28="LIVE",Y28=TRUE)),IF(VLOOKUP(A28,[1]RawData!A:DJ,87,FALSE)="","No Lifespan Date",VLOOKUP(A28,[1]RawData!A:DJ,87,FALSE)),"")</f>
        <v/>
      </c>
      <c r="AE28" s="26" t="str">
        <f>IF(F28="LIVE",IF(VLOOKUP(A28,[1]RawData!A:DJ,100,FALSE)="","No Change Driver",VLOOKUP(A28,[1]RawData!A:DJ,100,FALSE)),"")</f>
        <v>ChMC endorsed Change Proposal</v>
      </c>
      <c r="AF28" s="26" t="str">
        <f>IF(F28="LIVE",IF(VLOOKUP(A28,[1]RawData!A:DJ,101,FALSE)="","No Change Beneficiary",VLOOKUP(A28,[1]RawData!A:DJ,101,FALSE)),"")</f>
        <v>One Market Group</v>
      </c>
      <c r="AG28" s="26" t="b">
        <f>VLOOKUP(A28,[1]RawData!A:DJ,102,FALSE)</f>
        <v>1</v>
      </c>
      <c r="AH28" s="26" t="b">
        <f>VLOOKUP(A28,[1]RawData!A:DJ,103,FALSE)</f>
        <v>0</v>
      </c>
      <c r="AI28" s="26" t="b">
        <f>VLOOKUP(A28,[1]RawData!A:DJ,104,FALSE)</f>
        <v>0</v>
      </c>
      <c r="AJ28" s="26" t="str">
        <f>IF(F28="LIVE",IF(VLOOKUP(A28,[1]RawData!A:DJ,106,FALSE)="","No DSC Service Area",VLOOKUP(A28,[1]RawData!A:DJ,106,FALSE)),"")</f>
        <v>Service Area 1: Manage Supply Point Registration</v>
      </c>
      <c r="AK28" s="26" t="str">
        <f>IF(F28="LIVE",IF(VLOOKUP(A28,[1]RawData!A:DJ,107,FALSE)="","No Number of impacted DSC Service Areas",VLOOKUP(A28,[1]RawData!A:DJ,107,FALSE)),"")</f>
        <v>Two to Five</v>
      </c>
      <c r="AL28" s="26" t="str">
        <f>IF(F28="LIVE",IF(VLOOKUP(A28,[1]RawData!A:DJ,108,FALSE)="","No Change Improvement Scale",VLOOKUP(A28,[1]RawData!A:DJ,108,FALSE)),"")</f>
        <v>Low</v>
      </c>
      <c r="AM28" s="27" t="b">
        <f>VLOOKUP(A28,[1]RawData!A:DJ,88,FALSE)</f>
        <v>0</v>
      </c>
      <c r="AN28" s="27" t="b">
        <f>VLOOKUP(A28,[1]RawData!A:DJ,90,FALSE)</f>
        <v>0</v>
      </c>
      <c r="AO28" s="27" t="b">
        <f>VLOOKUP(A28,[1]RawData!A:DJ,89,FALSE)</f>
        <v>0</v>
      </c>
      <c r="AP28" s="27" t="b">
        <f>VLOOKUP(A28,[1]RawData!A:DJ,109,FALSE)</f>
        <v>0</v>
      </c>
      <c r="AQ28" s="27" t="b">
        <f>VLOOKUP(A28,[1]RawData!A:DJ,96,FALSE)</f>
        <v>0</v>
      </c>
      <c r="AR28" s="27" t="b">
        <f>VLOOKUP(A28,[1]RawData!A:DJ,110,FALSE)</f>
        <v>0</v>
      </c>
      <c r="AS28" s="26" t="str">
        <f>IF(VLOOKUP($A28,[1]RawData!$A:$DJ,111,FALSE)="","No Date",VLOOKUP($A28,[1]RawData!$A:$DJ,111,FALSE))</f>
        <v>No Date</v>
      </c>
      <c r="AT28" s="26" t="str">
        <f>IF(VLOOKUP($A28,[1]RawData!$A:$DJ,112,FALSE)="","No Date",VLOOKUP($A28,[1]RawData!$A:$DJ,112,FALSE))</f>
        <v>No Date</v>
      </c>
      <c r="AU28" s="26" t="str">
        <f>IF(VLOOKUP($A28,[1]RawData!$A:$DJ,114,FALSE)="","No Date",VLOOKUP($A28,[1]RawData!$A:$DJ,114,FALSE))</f>
        <v>No Date</v>
      </c>
      <c r="AV28" s="26" t="str">
        <f>IF(VLOOKUP($A28,[1]RawData!$A:$DJ,113,FALSE)="","No Date",VLOOKUP($A28,[1]RawData!$A:$DJ,113,FALSE))</f>
        <v>No Date</v>
      </c>
    </row>
    <row r="29" spans="1:48">
      <c r="A29" s="23" t="s">
        <v>149</v>
      </c>
      <c r="B29" s="24" t="str">
        <f>VLOOKUP(G29,[1]StatusMappings!A:B,2,FALSE)</f>
        <v>1. Start-Up (Progressing through change governance)</v>
      </c>
      <c r="C29" s="23" t="s">
        <v>51</v>
      </c>
      <c r="D29" s="24" t="str">
        <f>VLOOKUP(A29,[1]RawData!A:DJ,2,FALSE)</f>
        <v>Change to generation logic of RDP data flows to include all recorded iGT Supply Points within UK Link systems</v>
      </c>
      <c r="E29" s="24" t="str">
        <f>VLOOKUP(A29,[1]RawData!A:DJ,20,FALSE)</f>
        <v>CR (Internal)</v>
      </c>
      <c r="F29" s="23" t="str">
        <f>VLOOKUP(A29,[1]RawData!A:DJ,21,FALSE)</f>
        <v>LIVE</v>
      </c>
      <c r="G29" s="23" t="str">
        <f>VLOOKUP(A29,[1]RawData!A:DJ,3,FALSE)</f>
        <v>2.2. Awaiting ME/BICC HLE Quote</v>
      </c>
      <c r="H29" s="25">
        <f t="shared" si="0"/>
        <v>0</v>
      </c>
      <c r="I29" s="25" t="str">
        <f>IF(ISNA(VLOOKUP(A29,[1]PrioritisationVariables!L:P,3,FALSE)),"",(VLOOKUP(A29,[1]PrioritisationVariables!L:P,3,FALSE)))</f>
        <v/>
      </c>
      <c r="J29" s="25" t="str">
        <f>IF(ISNA(VLOOKUP(A29,[1]PrioritisationVariables!L:P,5,FALSE)),"",(VLOOKUP(A29,[1]PrioritisationVariables!L:P,5,FALSE)))</f>
        <v/>
      </c>
      <c r="K29" s="26" t="str">
        <f>IF(F29="LIVE",IF(VLOOKUP(A29,[1]RawData!A:DJ,79,FALSE)="","No Platform",VLOOKUP(A29,[1]RawData!A:DJ,79,FALSE)),"")</f>
        <v>R &amp; N</v>
      </c>
      <c r="L29" s="26">
        <f>IF(VLOOKUP(A29,[1]RawData!A:DJ,9,FALSE)="","No Date",VLOOKUP(A29,[1]RawData!A:DJ,9,FALSE))</f>
        <v>43039</v>
      </c>
      <c r="M29" s="27" t="str">
        <f>VLOOKUP(A29,[1]RawData!A:DJ,16,FALSE)</f>
        <v>Paul Orsler</v>
      </c>
      <c r="N29" s="26" t="str">
        <f>IF(F29="LIVE",IF(VLOOKUP(A29,[1]RawData!A:DJ,19,FALSE)="","No Project Manager",VLOOKUP(A29,[1]RawData!A:DJ,19,FALSE)),"")</f>
        <v>Donna Johnson</v>
      </c>
      <c r="O29" s="31">
        <f>VLOOKUP(A29,[1]RawData!A:DJ,77,FALSE)</f>
        <v>50</v>
      </c>
      <c r="P29" s="27">
        <f>VLOOKUP(A29,[1]RawData!A:DJ,78,FALSE)</f>
        <v>0</v>
      </c>
      <c r="Q29" s="26" t="str">
        <f>IF(F29="LIVE",IF(VLOOKUP(A29,[1]RawData!A:DJ,81,FALSE)="","No Delivery Team",VLOOKUP(A29,[1]RawData!A:DJ,81,FALSE)),"")</f>
        <v>ME</v>
      </c>
      <c r="R29" s="27" t="str">
        <f>VLOOKUP(A29,[1]RawData!A:DJ,80,FALSE)</f>
        <v>XOS3657</v>
      </c>
      <c r="S29" s="26">
        <f>IF(F29="LIVE",IF(VLOOKUP(A29,[1]RawData!A:DJ,60,FALSE)="","No Date",VLOOKUP(A29,[1]RawData!A:DJ,60,FALSE)),"")</f>
        <v>43413</v>
      </c>
      <c r="T29" s="26" t="str">
        <f>IF(VLOOKUP(A29,[1]RawData!A:DJ,61,FALSE)="","No Date",VLOOKUP(A29,[1]RawData!A:DJ,61,FALSE))</f>
        <v>No Date</v>
      </c>
      <c r="U29" s="26">
        <f>IF(F29="LIVE",IF(VLOOKUP(A29,[1]RawData!A:DJ,11,FALSE)="","No Date",VLOOKUP(A29,[1]RawData!A:DJ,11,FALSE)),"")</f>
        <v>43413</v>
      </c>
      <c r="V29" s="26" t="str">
        <f>IF(F29="LIVE",IF(VLOOKUP(A29,[1]RawData!A:DJ,82,FALSE)="","No Application",VLOOKUP(A29,[1]RawData!A:DJ,82,FALSE)),"")</f>
        <v>ISU</v>
      </c>
      <c r="W29" s="26" t="str">
        <f>IF(F29="LIVE",IF(VLOOKUP(A29,[1]RawData!A:DJ,83,FALSE)="","No Process",VLOOKUP(A29,[1]RawData!A:DJ,83,FALSE)),"")</f>
        <v>Other</v>
      </c>
      <c r="X29" s="26" t="str">
        <f>IF(F29="LIVE",IF(VLOOKUP(A29,[1]RawData!A:DJ,84,FALSE)="","No Delivery Effort",VLOOKUP(A29,[1]RawData!A:DJ,84,FALSE)),"")</f>
        <v>30-60 days</v>
      </c>
      <c r="Y29" s="27" t="b">
        <f>VLOOKUP(A29,[1]RawData!A:DJ,85,FALSE)</f>
        <v>0</v>
      </c>
      <c r="Z29" s="26" t="str">
        <f>IF((AND(F29="LIVE",Y29=TRUE)),IF(VLOOKUP(A29,[1]RawData!A:DJ,86,FALSE)="","No Workaround Accountability",VLOOKUP(A29,[1]RawData!A:DJ,86,FALSE)),"")</f>
        <v/>
      </c>
      <c r="AA29" s="26" t="str">
        <f>IF((AND(F29="LIVE",Y29=TRUE)),IF(VLOOKUP(A29,[1]RawData!A:DJ,98,FALSE)="","No Workaround Frequency",VLOOKUP(A29,[1]RawData!A:DJ,98,FALSE)),"")</f>
        <v/>
      </c>
      <c r="AB29" s="26" t="str">
        <f>IF((AND(F29="LIVE",Y29=TRUE)),IF(VLOOKUP(A29,[1]RawData!A:DJ,99,FALSE)="","No Xoserve FTEs",VLOOKUP(A29,[1]RawData!A:DJ,99,FALSE)),"")</f>
        <v/>
      </c>
      <c r="AC29" s="26" t="str">
        <f>IF((AND(F29="LIVE",Y29=TRUE)),IF(VLOOKUP(A29,[1]RawData!A:DJ,94,FALSE)="","No Workaround Intensity",VLOOKUP(A29,[1]RawData!A:DJ,94,FALSE)),"")</f>
        <v/>
      </c>
      <c r="AD29" s="26" t="str">
        <f>IF((AND(F29="LIVE",Y29=TRUE)),IF(VLOOKUP(A29,[1]RawData!A:DJ,87,FALSE)="","No Lifespan Date",VLOOKUP(A29,[1]RawData!A:DJ,87,FALSE)),"")</f>
        <v/>
      </c>
      <c r="AE29" s="26" t="str">
        <f>IF(F29="LIVE",IF(VLOOKUP(A29,[1]RawData!A:DJ,100,FALSE)="","No Change Driver",VLOOKUP(A29,[1]RawData!A:DJ,100,FALSE)),"")</f>
        <v>License Condition</v>
      </c>
      <c r="AF29" s="26" t="str">
        <f>IF(F29="LIVE",IF(VLOOKUP(A29,[1]RawData!A:DJ,101,FALSE)="","No Change Beneficiary",VLOOKUP(A29,[1]RawData!A:DJ,101,FALSE)),"")</f>
        <v>Multiple Market Participants</v>
      </c>
      <c r="AG29" s="26" t="b">
        <f>VLOOKUP(A29,[1]RawData!A:DJ,102,FALSE)</f>
        <v>1</v>
      </c>
      <c r="AH29" s="26" t="b">
        <f>VLOOKUP(A29,[1]RawData!A:DJ,103,FALSE)</f>
        <v>1</v>
      </c>
      <c r="AI29" s="26" t="b">
        <f>VLOOKUP(A29,[1]RawData!A:DJ,104,FALSE)</f>
        <v>1</v>
      </c>
      <c r="AJ29" s="26" t="str">
        <f>IF(F29="LIVE",IF(VLOOKUP(A29,[1]RawData!A:DJ,106,FALSE)="","No DSC Service Area",VLOOKUP(A29,[1]RawData!A:DJ,106,FALSE)),"")</f>
        <v>Service Area 16: Provision of Supply Point Information Services and Other Services Required to be Provided Under Condition of the GT Licence</v>
      </c>
      <c r="AK29" s="26" t="str">
        <f>IF(F29="LIVE",IF(VLOOKUP(A29,[1]RawData!A:DJ,107,FALSE)="","No Number of impacted DSC Service Areas",VLOOKUP(A29,[1]RawData!A:DJ,107,FALSE)),"")</f>
        <v>Two to Five</v>
      </c>
      <c r="AL29" s="26" t="str">
        <f>IF(F29="LIVE",IF(VLOOKUP(A29,[1]RawData!A:DJ,108,FALSE)="","No Change Improvement Scale",VLOOKUP(A29,[1]RawData!A:DJ,108,FALSE)),"")</f>
        <v>Low</v>
      </c>
      <c r="AM29" s="27" t="b">
        <f>VLOOKUP(A29,[1]RawData!A:DJ,88,FALSE)</f>
        <v>0</v>
      </c>
      <c r="AN29" s="27" t="b">
        <f>VLOOKUP(A29,[1]RawData!A:DJ,90,FALSE)</f>
        <v>0</v>
      </c>
      <c r="AO29" s="27" t="b">
        <f>VLOOKUP(A29,[1]RawData!A:DJ,89,FALSE)</f>
        <v>0</v>
      </c>
      <c r="AP29" s="27" t="b">
        <f>VLOOKUP(A29,[1]RawData!A:DJ,109,FALSE)</f>
        <v>0</v>
      </c>
      <c r="AQ29" s="27" t="b">
        <f>VLOOKUP(A29,[1]RawData!A:DJ,96,FALSE)</f>
        <v>0</v>
      </c>
      <c r="AR29" s="27" t="b">
        <f>VLOOKUP(A29,[1]RawData!A:DJ,110,FALSE)</f>
        <v>1</v>
      </c>
      <c r="AS29" s="26" t="str">
        <f>IF(VLOOKUP($A29,[1]RawData!$A:$DJ,111,FALSE)="","No Date",VLOOKUP($A29,[1]RawData!$A:$DJ,111,FALSE))</f>
        <v>No Date</v>
      </c>
      <c r="AT29" s="26" t="str">
        <f>IF(VLOOKUP($A29,[1]RawData!$A:$DJ,112,FALSE)="","No Date",VLOOKUP($A29,[1]RawData!$A:$DJ,112,FALSE))</f>
        <v>No Date</v>
      </c>
      <c r="AU29" s="26" t="str">
        <f>IF(VLOOKUP($A29,[1]RawData!$A:$DJ,114,FALSE)="","No Date",VLOOKUP($A29,[1]RawData!$A:$DJ,114,FALSE))</f>
        <v>No Date</v>
      </c>
      <c r="AV29" s="26" t="str">
        <f>IF(VLOOKUP($A29,[1]RawData!$A:$DJ,113,FALSE)="","No Date",VLOOKUP($A29,[1]RawData!$A:$DJ,113,FALSE))</f>
        <v>No Date</v>
      </c>
    </row>
    <row r="30" spans="1:48">
      <c r="A30" s="23" t="s">
        <v>150</v>
      </c>
      <c r="B30" s="24" t="str">
        <f>VLOOKUP(G30,[1]StatusMappings!A:B,2,FALSE)</f>
        <v>1. Start-Up (Progressing through change governance)</v>
      </c>
      <c r="C30" s="23" t="s">
        <v>154</v>
      </c>
      <c r="D30" s="24" t="str">
        <f>VLOOKUP(A30,[1]RawData!A:DJ,2,FALSE)</f>
        <v>New Service Line for Reporting Services to Performance Assurance Committee (PAC)</v>
      </c>
      <c r="E30" s="24" t="str">
        <f>VLOOKUP(A30,[1]RawData!A:DJ,20,FALSE)</f>
        <v>CP</v>
      </c>
      <c r="F30" s="23" t="str">
        <f>VLOOKUP(A30,[1]RawData!A:DJ,21,FALSE)</f>
        <v>LIVE</v>
      </c>
      <c r="G30" s="23" t="str">
        <f>VLOOKUP(A30,[1]RawData!A:DJ,3,FALSE)</f>
        <v>2.1. Start-Up Approach In Progress</v>
      </c>
      <c r="H30" s="25">
        <f t="shared" si="0"/>
        <v>0</v>
      </c>
      <c r="I30" s="25" t="str">
        <f>IF(ISNA(VLOOKUP(A30,[1]PrioritisationVariables!L:P,3,FALSE)),"",(VLOOKUP(A30,[1]PrioritisationVariables!L:P,3,FALSE)))</f>
        <v/>
      </c>
      <c r="J30" s="25" t="str">
        <f>IF(ISNA(VLOOKUP(A30,[1]PrioritisationVariables!L:P,5,FALSE)),"",(VLOOKUP(A30,[1]PrioritisationVariables!L:P,5,FALSE)))</f>
        <v/>
      </c>
      <c r="K30" s="26" t="str">
        <f>IF(F30="LIVE",IF(VLOOKUP(A30,[1]RawData!A:DJ,79,FALSE)="","No Platform",VLOOKUP(A30,[1]RawData!A:DJ,79,FALSE)),"")</f>
        <v>R &amp; N</v>
      </c>
      <c r="L30" s="26">
        <f>IF(VLOOKUP(A30,[1]RawData!A:DJ,9,FALSE)="","No Date",VLOOKUP(A30,[1]RawData!A:DJ,9,FALSE))</f>
        <v>43040</v>
      </c>
      <c r="M30" s="27" t="str">
        <f>VLOOKUP(A30,[1]RawData!A:DJ,16,FALSE)</f>
        <v>John Welsh/Rachel Hinsley</v>
      </c>
      <c r="N30" s="26" t="str">
        <f>IF(F30="LIVE",IF(VLOOKUP(A30,[1]RawData!A:DJ,19,FALSE)="","No Project Manager",VLOOKUP(A30,[1]RawData!A:DJ,19,FALSE)),"")</f>
        <v>Andy Miller</v>
      </c>
      <c r="O30" s="31">
        <f>VLOOKUP(A30,[1]RawData!A:DJ,77,FALSE)</f>
        <v>0</v>
      </c>
      <c r="P30" s="27">
        <f>VLOOKUP(A30,[1]RawData!A:DJ,78,FALSE)</f>
        <v>0</v>
      </c>
      <c r="Q30" s="26" t="str">
        <f>IF(F30="LIVE",IF(VLOOKUP(A30,[1]RawData!A:DJ,81,FALSE)="","No Delivery Team",VLOOKUP(A30,[1]RawData!A:DJ,81,FALSE)),"")</f>
        <v>Non PM delivery (Commercial)</v>
      </c>
      <c r="R30" s="27">
        <f>VLOOKUP(A30,[1]RawData!A:DJ,80,FALSE)</f>
        <v>0</v>
      </c>
      <c r="S30" s="26" t="str">
        <f>IF(F30="LIVE",IF(VLOOKUP(A30,[1]RawData!A:DJ,60,FALSE)="","No Date",VLOOKUP(A30,[1]RawData!A:DJ,60,FALSE)),"")</f>
        <v>No Date</v>
      </c>
      <c r="T30" s="26" t="str">
        <f>IF(VLOOKUP(A30,[1]RawData!A:DJ,61,FALSE)="","No Date",VLOOKUP(A30,[1]RawData!A:DJ,61,FALSE))</f>
        <v>No Date</v>
      </c>
      <c r="U30" s="26">
        <f>IF(F30="LIVE",IF(VLOOKUP(A30,[1]RawData!A:DJ,11,FALSE)="","No Date",VLOOKUP(A30,[1]RawData!A:DJ,11,FALSE)),"")</f>
        <v>43070</v>
      </c>
      <c r="V30" s="26" t="str">
        <f>IF(F30="LIVE",IF(VLOOKUP(A30,[1]RawData!A:DJ,82,FALSE)="","No Application",VLOOKUP(A30,[1]RawData!A:DJ,82,FALSE)),"")</f>
        <v>ISU</v>
      </c>
      <c r="W30" s="26" t="str">
        <f>IF(F30="LIVE",IF(VLOOKUP(A30,[1]RawData!A:DJ,83,FALSE)="","No Process",VLOOKUP(A30,[1]RawData!A:DJ,83,FALSE)),"")</f>
        <v>Other</v>
      </c>
      <c r="X30" s="26" t="str">
        <f>IF(F30="LIVE",IF(VLOOKUP(A30,[1]RawData!A:DJ,84,FALSE)="","No Delivery Effort",VLOOKUP(A30,[1]RawData!A:DJ,84,FALSE)),"")</f>
        <v>31-100days</v>
      </c>
      <c r="Y30" s="27" t="b">
        <f>VLOOKUP(A30,[1]RawData!A:DJ,85,FALSE)</f>
        <v>0</v>
      </c>
      <c r="Z30" s="26" t="str">
        <f>IF((AND(F30="LIVE",Y30=TRUE)),IF(VLOOKUP(A30,[1]RawData!A:DJ,86,FALSE)="","No Workaround Accountability",VLOOKUP(A30,[1]RawData!A:DJ,86,FALSE)),"")</f>
        <v/>
      </c>
      <c r="AA30" s="26" t="str">
        <f>IF((AND(F30="LIVE",Y30=TRUE)),IF(VLOOKUP(A30,[1]RawData!A:DJ,98,FALSE)="","No Workaround Frequency",VLOOKUP(A30,[1]RawData!A:DJ,98,FALSE)),"")</f>
        <v/>
      </c>
      <c r="AB30" s="26" t="str">
        <f>IF((AND(F30="LIVE",Y30=TRUE)),IF(VLOOKUP(A30,[1]RawData!A:DJ,99,FALSE)="","No Xoserve FTEs",VLOOKUP(A30,[1]RawData!A:DJ,99,FALSE)),"")</f>
        <v/>
      </c>
      <c r="AC30" s="26" t="str">
        <f>IF((AND(F30="LIVE",Y30=TRUE)),IF(VLOOKUP(A30,[1]RawData!A:DJ,94,FALSE)="","No Workaround Intensity",VLOOKUP(A30,[1]RawData!A:DJ,94,FALSE)),"")</f>
        <v/>
      </c>
      <c r="AD30" s="26" t="str">
        <f>IF((AND(F30="LIVE",Y30=TRUE)),IF(VLOOKUP(A30,[1]RawData!A:DJ,87,FALSE)="","No Lifespan Date",VLOOKUP(A30,[1]RawData!A:DJ,87,FALSE)),"")</f>
        <v/>
      </c>
      <c r="AE30" s="26" t="str">
        <f>IF(F30="LIVE",IF(VLOOKUP(A30,[1]RawData!A:DJ,100,FALSE)="","No Change Driver",VLOOKUP(A30,[1]RawData!A:DJ,100,FALSE)),"")</f>
        <v>No Change Driver</v>
      </c>
      <c r="AF30" s="26" t="str">
        <f>IF(F30="LIVE",IF(VLOOKUP(A30,[1]RawData!A:DJ,101,FALSE)="","No Change Beneficiary",VLOOKUP(A30,[1]RawData!A:DJ,101,FALSE)),"")</f>
        <v>No Change Beneficiary</v>
      </c>
      <c r="AG30" s="26" t="b">
        <f>VLOOKUP(A30,[1]RawData!A:DJ,102,FALSE)</f>
        <v>0</v>
      </c>
      <c r="AH30" s="26" t="b">
        <f>VLOOKUP(A30,[1]RawData!A:DJ,103,FALSE)</f>
        <v>0</v>
      </c>
      <c r="AI30" s="26" t="b">
        <f>VLOOKUP(A30,[1]RawData!A:DJ,104,FALSE)</f>
        <v>0</v>
      </c>
      <c r="AJ30" s="26" t="str">
        <f>IF(F30="LIVE",IF(VLOOKUP(A30,[1]RawData!A:DJ,106,FALSE)="","No DSC Service Area",VLOOKUP(A30,[1]RawData!A:DJ,106,FALSE)),"")</f>
        <v>No DSC Service Area</v>
      </c>
      <c r="AK30" s="26" t="str">
        <f>IF(F30="LIVE",IF(VLOOKUP(A30,[1]RawData!A:DJ,107,FALSE)="","No Number of impacted DSC Service Areas",VLOOKUP(A30,[1]RawData!A:DJ,107,FALSE)),"")</f>
        <v>No Number of impacted DSC Service Areas</v>
      </c>
      <c r="AL30" s="26" t="str">
        <f>IF(F30="LIVE",IF(VLOOKUP(A30,[1]RawData!A:DJ,108,FALSE)="","No Change Improvement Scale",VLOOKUP(A30,[1]RawData!A:DJ,108,FALSE)),"")</f>
        <v>No Change Improvement Scale</v>
      </c>
      <c r="AM30" s="27" t="b">
        <f>VLOOKUP(A30,[1]RawData!A:DJ,88,FALSE)</f>
        <v>0</v>
      </c>
      <c r="AN30" s="27" t="b">
        <f>VLOOKUP(A30,[1]RawData!A:DJ,90,FALSE)</f>
        <v>0</v>
      </c>
      <c r="AO30" s="27" t="b">
        <f>VLOOKUP(A30,[1]RawData!A:DJ,89,FALSE)</f>
        <v>0</v>
      </c>
      <c r="AP30" s="27" t="b">
        <f>VLOOKUP(A30,[1]RawData!A:DJ,109,FALSE)</f>
        <v>0</v>
      </c>
      <c r="AQ30" s="27" t="b">
        <f>VLOOKUP(A30,[1]RawData!A:DJ,96,FALSE)</f>
        <v>0</v>
      </c>
      <c r="AR30" s="27" t="b">
        <f>VLOOKUP(A30,[1]RawData!A:DJ,110,FALSE)</f>
        <v>0</v>
      </c>
      <c r="AS30" s="26">
        <f>IF(VLOOKUP($A30,[1]RawData!$A:$DJ,111,FALSE)="","No Date",VLOOKUP($A30,[1]RawData!$A:$DJ,111,FALSE))</f>
        <v>43054</v>
      </c>
      <c r="AT30" s="26" t="str">
        <f>IF(VLOOKUP($A30,[1]RawData!$A:$DJ,112,FALSE)="","No Date",VLOOKUP($A30,[1]RawData!$A:$DJ,112,FALSE))</f>
        <v>No Date</v>
      </c>
      <c r="AU30" s="26" t="str">
        <f>IF(VLOOKUP($A30,[1]RawData!$A:$DJ,114,FALSE)="","No Date",VLOOKUP($A30,[1]RawData!$A:$DJ,114,FALSE))</f>
        <v>No Date</v>
      </c>
      <c r="AV30" s="26" t="str">
        <f>IF(VLOOKUP($A30,[1]RawData!$A:$DJ,113,FALSE)="","No Date",VLOOKUP($A30,[1]RawData!$A:$DJ,113,FALSE))</f>
        <v>No Date</v>
      </c>
    </row>
    <row r="31" spans="1:48">
      <c r="A31" s="23" t="s">
        <v>102</v>
      </c>
      <c r="B31" s="24" t="str">
        <f>VLOOKUP(G31,[1]StatusMappings!A:B,2,FALSE)</f>
        <v>1. Start-Up (Progressing through change governance)</v>
      </c>
      <c r="C31" s="23" t="s">
        <v>157</v>
      </c>
      <c r="D31" s="24" t="str">
        <f>VLOOKUP(A31,[1]RawData!A:DJ,2,FALSE)</f>
        <v>Delivery of Retro</v>
      </c>
      <c r="E31" s="24" t="str">
        <f>VLOOKUP(A31,[1]RawData!A:DJ,20,FALSE)</f>
        <v>CR (Internal)</v>
      </c>
      <c r="F31" s="23" t="str">
        <f>VLOOKUP(A31,[1]RawData!A:DJ,21,FALSE)</f>
        <v>LIVE</v>
      </c>
      <c r="G31" s="23" t="str">
        <f>VLOOKUP(A31,[1]RawData!A:DJ,3,FALSE)</f>
        <v>2.1. Start-Up Approach In Progress</v>
      </c>
      <c r="H31" s="25">
        <f t="shared" si="0"/>
        <v>0</v>
      </c>
      <c r="I31" s="25" t="str">
        <f>IF(ISNA(VLOOKUP(A31,[1]PrioritisationVariables!L:P,3,FALSE)),"",(VLOOKUP(A31,[1]PrioritisationVariables!L:P,3,FALSE)))</f>
        <v>TBP</v>
      </c>
      <c r="J31" s="25" t="str">
        <f>IF(ISNA(VLOOKUP(A31,[1]PrioritisationVariables!L:P,5,FALSE)),"",(VLOOKUP(A31,[1]PrioritisationVariables!L:P,5,FALSE)))</f>
        <v>High</v>
      </c>
      <c r="K31" s="26" t="str">
        <f>IF(F31="LIVE",IF(VLOOKUP(A31,[1]RawData!A:DJ,79,FALSE)="","No Platform",VLOOKUP(A31,[1]RawData!A:DJ,79,FALSE)),"")</f>
        <v>R &amp; N</v>
      </c>
      <c r="L31" s="26">
        <f>IF(VLOOKUP(A31,[1]RawData!A:DJ,9,FALSE)="","No Date",VLOOKUP(A31,[1]RawData!A:DJ,9,FALSE))</f>
        <v>42846</v>
      </c>
      <c r="M31" s="27" t="str">
        <f>VLOOKUP(A31,[1]RawData!A:DJ,16,FALSE)</f>
        <v>Lee Chambers</v>
      </c>
      <c r="N31" s="26" t="str">
        <f>IF(F31="LIVE",IF(VLOOKUP(A31,[1]RawData!A:DJ,19,FALSE)="","No Project Manager",VLOOKUP(A31,[1]RawData!A:DJ,19,FALSE)),"")</f>
        <v>Lee Chambers</v>
      </c>
      <c r="O31" s="31">
        <f>VLOOKUP(A31,[1]RawData!A:DJ,77,FALSE)</f>
        <v>5</v>
      </c>
      <c r="P31" s="27" t="str">
        <f>VLOOKUP(A31,[1]RawData!A:DJ,78,FALSE)</f>
        <v>UKLP IADBI319</v>
      </c>
      <c r="Q31" s="26" t="str">
        <f>IF(F31="LIVE",IF(VLOOKUP(A31,[1]RawData!A:DJ,81,FALSE)="","No Delivery Team",VLOOKUP(A31,[1]RawData!A:DJ,81,FALSE)),"")</f>
        <v>Project Delivery</v>
      </c>
      <c r="R31" s="27">
        <f>VLOOKUP(A31,[1]RawData!A:DJ,80,FALSE)</f>
        <v>0</v>
      </c>
      <c r="S31" s="26">
        <f>IF(F31="LIVE",IF(VLOOKUP(A31,[1]RawData!A:DJ,60,FALSE)="","No Date",VLOOKUP(A31,[1]RawData!A:DJ,60,FALSE)),"")</f>
        <v>43644</v>
      </c>
      <c r="T31" s="26" t="str">
        <f>IF(VLOOKUP(A31,[1]RawData!A:DJ,61,FALSE)="","No Date",VLOOKUP(A31,[1]RawData!A:DJ,61,FALSE))</f>
        <v>No Date</v>
      </c>
      <c r="U31" s="26">
        <f>IF(F31="LIVE",IF(VLOOKUP(A31,[1]RawData!A:DJ,11,FALSE)="","No Date",VLOOKUP(A31,[1]RawData!A:DJ,11,FALSE)),"")</f>
        <v>43497</v>
      </c>
      <c r="V31" s="26" t="str">
        <f>IF(F31="LIVE",IF(VLOOKUP(A31,[1]RawData!A:DJ,82,FALSE)="","No Application",VLOOKUP(A31,[1]RawData!A:DJ,82,FALSE)),"")</f>
        <v>ISU</v>
      </c>
      <c r="W31" s="26" t="str">
        <f>IF(F31="LIVE",IF(VLOOKUP(A31,[1]RawData!A:DJ,83,FALSE)="","No Process",VLOOKUP(A31,[1]RawData!A:DJ,83,FALSE)),"")</f>
        <v>Other</v>
      </c>
      <c r="X31" s="26" t="str">
        <f>IF(F31="LIVE",IF(VLOOKUP(A31,[1]RawData!A:DJ,84,FALSE)="","No Delivery Effort",VLOOKUP(A31,[1]RawData!A:DJ,84,FALSE)),"")</f>
        <v>31-100days</v>
      </c>
      <c r="Y31" s="27" t="b">
        <f>VLOOKUP(A31,[1]RawData!A:DJ,85,FALSE)</f>
        <v>0</v>
      </c>
      <c r="Z31" s="26" t="str">
        <f>IF((AND(F31="LIVE",Y31=TRUE)),IF(VLOOKUP(A31,[1]RawData!A:DJ,86,FALSE)="","No Workaround Accountability",VLOOKUP(A31,[1]RawData!A:DJ,86,FALSE)),"")</f>
        <v/>
      </c>
      <c r="AA31" s="26" t="str">
        <f>IF((AND(F31="LIVE",Y31=TRUE)),IF(VLOOKUP(A31,[1]RawData!A:DJ,98,FALSE)="","No Workaround Frequency",VLOOKUP(A31,[1]RawData!A:DJ,98,FALSE)),"")</f>
        <v/>
      </c>
      <c r="AB31" s="26" t="str">
        <f>IF((AND(F31="LIVE",Y31=TRUE)),IF(VLOOKUP(A31,[1]RawData!A:DJ,99,FALSE)="","No Xoserve FTEs",VLOOKUP(A31,[1]RawData!A:DJ,99,FALSE)),"")</f>
        <v/>
      </c>
      <c r="AC31" s="26" t="str">
        <f>IF((AND(F31="LIVE",Y31=TRUE)),IF(VLOOKUP(A31,[1]RawData!A:DJ,94,FALSE)="","No Workaround Intensity",VLOOKUP(A31,[1]RawData!A:DJ,94,FALSE)),"")</f>
        <v/>
      </c>
      <c r="AD31" s="26" t="str">
        <f>IF((AND(F31="LIVE",Y31=TRUE)),IF(VLOOKUP(A31,[1]RawData!A:DJ,87,FALSE)="","No Lifespan Date",VLOOKUP(A31,[1]RawData!A:DJ,87,FALSE)),"")</f>
        <v/>
      </c>
      <c r="AE31" s="26" t="str">
        <f>IF(F31="LIVE",IF(VLOOKUP(A31,[1]RawData!A:DJ,100,FALSE)="","No Change Driver",VLOOKUP(A31,[1]RawData!A:DJ,100,FALSE)),"")</f>
        <v>MOD/Ofgem</v>
      </c>
      <c r="AF31" s="26" t="str">
        <f>IF(F31="LIVE",IF(VLOOKUP(A31,[1]RawData!A:DJ,101,FALSE)="","No Change Beneficiary",VLOOKUP(A31,[1]RawData!A:DJ,101,FALSE)),"")</f>
        <v>Multiple Market Groups</v>
      </c>
      <c r="AG31" s="26" t="b">
        <f>VLOOKUP(A31,[1]RawData!A:DJ,102,FALSE)</f>
        <v>1</v>
      </c>
      <c r="AH31" s="26" t="b">
        <f>VLOOKUP(A31,[1]RawData!A:DJ,103,FALSE)</f>
        <v>1</v>
      </c>
      <c r="AI31" s="26" t="b">
        <f>VLOOKUP(A31,[1]RawData!A:DJ,104,FALSE)</f>
        <v>1</v>
      </c>
      <c r="AJ31" s="26" t="str">
        <f>IF(F31="LIVE",IF(VLOOKUP(A31,[1]RawData!A:DJ,106,FALSE)="","No DSC Service Area",VLOOKUP(A31,[1]RawData!A:DJ,106,FALSE)),"")</f>
        <v>Service Area 1: Manage Supply Point Registration</v>
      </c>
      <c r="AK31" s="26" t="str">
        <f>IF(F31="LIVE",IF(VLOOKUP(A31,[1]RawData!A:DJ,107,FALSE)="","No Number of impacted DSC Service Areas",VLOOKUP(A31,[1]RawData!A:DJ,107,FALSE)),"")</f>
        <v>Five to Twenty</v>
      </c>
      <c r="AL31" s="26" t="str">
        <f>IF(F31="LIVE",IF(VLOOKUP(A31,[1]RawData!A:DJ,108,FALSE)="","No Change Improvement Scale",VLOOKUP(A31,[1]RawData!A:DJ,108,FALSE)),"")</f>
        <v>Medium</v>
      </c>
      <c r="AM31" s="27" t="b">
        <f>VLOOKUP(A31,[1]RawData!A:DJ,88,FALSE)</f>
        <v>0</v>
      </c>
      <c r="AN31" s="27" t="b">
        <f>VLOOKUP(A31,[1]RawData!A:DJ,90,FALSE)</f>
        <v>0</v>
      </c>
      <c r="AO31" s="27" t="b">
        <f>VLOOKUP(A31,[1]RawData!A:DJ,89,FALSE)</f>
        <v>0</v>
      </c>
      <c r="AP31" s="27" t="b">
        <f>VLOOKUP(A31,[1]RawData!A:DJ,109,FALSE)</f>
        <v>0</v>
      </c>
      <c r="AQ31" s="27" t="b">
        <f>VLOOKUP(A31,[1]RawData!A:DJ,96,FALSE)</f>
        <v>0</v>
      </c>
      <c r="AR31" s="27" t="b">
        <f>VLOOKUP(A31,[1]RawData!A:DJ,110,FALSE)</f>
        <v>0</v>
      </c>
      <c r="AS31" s="26" t="str">
        <f>IF(VLOOKUP($A31,[1]RawData!$A:$DJ,111,FALSE)="","No Date",VLOOKUP($A31,[1]RawData!$A:$DJ,111,FALSE))</f>
        <v>No Date</v>
      </c>
      <c r="AT31" s="26" t="str">
        <f>IF(VLOOKUP($A31,[1]RawData!$A:$DJ,112,FALSE)="","No Date",VLOOKUP($A31,[1]RawData!$A:$DJ,112,FALSE))</f>
        <v>No Date</v>
      </c>
      <c r="AU31" s="26" t="str">
        <f>IF(VLOOKUP($A31,[1]RawData!$A:$DJ,114,FALSE)="","No Date",VLOOKUP($A31,[1]RawData!$A:$DJ,114,FALSE))</f>
        <v>No Date</v>
      </c>
      <c r="AV31" s="26" t="str">
        <f>IF(VLOOKUP($A31,[1]RawData!$A:$DJ,113,FALSE)="","No Date",VLOOKUP($A31,[1]RawData!$A:$DJ,113,FALSE))</f>
        <v>No Date</v>
      </c>
    </row>
    <row r="32" spans="1:48">
      <c r="A32" s="23" t="s">
        <v>103</v>
      </c>
      <c r="B32" s="24" t="str">
        <f>VLOOKUP(G32,[1]StatusMappings!A:B,2,FALSE)</f>
        <v>1. Start-Up (Progressing through change governance)</v>
      </c>
      <c r="C32" s="23" t="s">
        <v>61</v>
      </c>
      <c r="D32" s="24" t="str">
        <f>VLOOKUP(A32,[1]RawData!A:DJ,2,FALSE)</f>
        <v>To change the optionality of the Supply Point confirmation reference for the T51 file</v>
      </c>
      <c r="E32" s="24" t="str">
        <f>VLOOKUP(A32,[1]RawData!A:DJ,20,FALSE)</f>
        <v>CR (Internal)</v>
      </c>
      <c r="F32" s="23" t="str">
        <f>VLOOKUP(A32,[1]RawData!A:DJ,21,FALSE)</f>
        <v>LIVE</v>
      </c>
      <c r="G32" s="23" t="str">
        <f>VLOOKUP(A32,[1]RawData!A:DJ,3,FALSE)</f>
        <v>7. BER/Business Case In Progress</v>
      </c>
      <c r="H32" s="25">
        <f t="shared" si="0"/>
        <v>0</v>
      </c>
      <c r="I32" s="25" t="str">
        <f>IF(ISNA(VLOOKUP(A32,[1]PrioritisationVariables!L:P,3,FALSE)),"",(VLOOKUP(A32,[1]PrioritisationVariables!L:P,3,FALSE)))</f>
        <v/>
      </c>
      <c r="J32" s="25" t="str">
        <f>IF(ISNA(VLOOKUP(A32,[1]PrioritisationVariables!L:P,5,FALSE)),"",(VLOOKUP(A32,[1]PrioritisationVariables!L:P,5,FALSE)))</f>
        <v/>
      </c>
      <c r="K32" s="26" t="str">
        <f>IF(F32="LIVE",IF(VLOOKUP(A32,[1]RawData!A:DJ,79,FALSE)="","No Platform",VLOOKUP(A32,[1]RawData!A:DJ,79,FALSE)),"")</f>
        <v>R &amp; N</v>
      </c>
      <c r="L32" s="26">
        <f>IF(VLOOKUP(A32,[1]RawData!A:DJ,9,FALSE)="","No Date",VLOOKUP(A32,[1]RawData!A:DJ,9,FALSE))</f>
        <v>42940</v>
      </c>
      <c r="M32" s="27" t="str">
        <f>VLOOKUP(A32,[1]RawData!A:DJ,16,FALSE)</f>
        <v>Sue prosse/Emma Lyndon</v>
      </c>
      <c r="N32" s="26" t="str">
        <f>IF(F32="LIVE",IF(VLOOKUP(A32,[1]RawData!A:DJ,19,FALSE)="","No Project Manager",VLOOKUP(A32,[1]RawData!A:DJ,19,FALSE)),"")</f>
        <v>Padmini Duvvuri</v>
      </c>
      <c r="O32" s="31">
        <f>VLOOKUP(A32,[1]RawData!A:DJ,77,FALSE)</f>
        <v>3</v>
      </c>
      <c r="P32" s="27">
        <f>VLOOKUP(A32,[1]RawData!A:DJ,78,FALSE)</f>
        <v>0</v>
      </c>
      <c r="Q32" s="26" t="str">
        <f>IF(F32="LIVE",IF(VLOOKUP(A32,[1]RawData!A:DJ,81,FALSE)="","No Delivery Team",VLOOKUP(A32,[1]RawData!A:DJ,81,FALSE)),"")</f>
        <v>Project Delivery</v>
      </c>
      <c r="R32" s="27">
        <f>VLOOKUP(A32,[1]RawData!A:DJ,80,FALSE)</f>
        <v>0</v>
      </c>
      <c r="S32" s="26">
        <f>IF(F32="LIVE",IF(VLOOKUP(A32,[1]RawData!A:DJ,60,FALSE)="","No Date",VLOOKUP(A32,[1]RawData!A:DJ,60,FALSE)),"")</f>
        <v>43413</v>
      </c>
      <c r="T32" s="26" t="str">
        <f>IF(VLOOKUP(A32,[1]RawData!A:DJ,61,FALSE)="","No Date",VLOOKUP(A32,[1]RawData!A:DJ,61,FALSE))</f>
        <v>No Date</v>
      </c>
      <c r="U32" s="26">
        <f>IF(F32="LIVE",IF(VLOOKUP(A32,[1]RawData!A:DJ,11,FALSE)="","No Date",VLOOKUP(A32,[1]RawData!A:DJ,11,FALSE)),"")</f>
        <v>43191</v>
      </c>
      <c r="V32" s="26" t="str">
        <f>IF(F32="LIVE",IF(VLOOKUP(A32,[1]RawData!A:DJ,82,FALSE)="","No Application",VLOOKUP(A32,[1]RawData!A:DJ,82,FALSE)),"")</f>
        <v>ISU</v>
      </c>
      <c r="W32" s="26" t="str">
        <f>IF(F32="LIVE",IF(VLOOKUP(A32,[1]RawData!A:DJ,83,FALSE)="","No Process",VLOOKUP(A32,[1]RawData!A:DJ,83,FALSE)),"")</f>
        <v>SPA</v>
      </c>
      <c r="X32" s="26" t="str">
        <f>IF(F32="LIVE",IF(VLOOKUP(A32,[1]RawData!A:DJ,84,FALSE)="","No Delivery Effort",VLOOKUP(A32,[1]RawData!A:DJ,84,FALSE)),"")</f>
        <v>31-100days</v>
      </c>
      <c r="Y32" s="27" t="b">
        <f>VLOOKUP(A32,[1]RawData!A:DJ,85,FALSE)</f>
        <v>0</v>
      </c>
      <c r="Z32" s="26" t="str">
        <f>IF((AND(F32="LIVE",Y32=TRUE)),IF(VLOOKUP(A32,[1]RawData!A:DJ,86,FALSE)="","No Workaround Accountability",VLOOKUP(A32,[1]RawData!A:DJ,86,FALSE)),"")</f>
        <v/>
      </c>
      <c r="AA32" s="26" t="str">
        <f>IF((AND(F32="LIVE",Y32=TRUE)),IF(VLOOKUP(A32,[1]RawData!A:DJ,98,FALSE)="","No Workaround Frequency",VLOOKUP(A32,[1]RawData!A:DJ,98,FALSE)),"")</f>
        <v/>
      </c>
      <c r="AB32" s="26" t="str">
        <f>IF((AND(F32="LIVE",Y32=TRUE)),IF(VLOOKUP(A32,[1]RawData!A:DJ,99,FALSE)="","No Xoserve FTEs",VLOOKUP(A32,[1]RawData!A:DJ,99,FALSE)),"")</f>
        <v/>
      </c>
      <c r="AC32" s="26" t="str">
        <f>IF((AND(F32="LIVE",Y32=TRUE)),IF(VLOOKUP(A32,[1]RawData!A:DJ,94,FALSE)="","No Workaround Intensity",VLOOKUP(A32,[1]RawData!A:DJ,94,FALSE)),"")</f>
        <v/>
      </c>
      <c r="AD32" s="26" t="str">
        <f>IF((AND(F32="LIVE",Y32=TRUE)),IF(VLOOKUP(A32,[1]RawData!A:DJ,87,FALSE)="","No Lifespan Date",VLOOKUP(A32,[1]RawData!A:DJ,87,FALSE)),"")</f>
        <v/>
      </c>
      <c r="AE32" s="26" t="str">
        <f>IF(F32="LIVE",IF(VLOOKUP(A32,[1]RawData!A:DJ,100,FALSE)="","No Change Driver",VLOOKUP(A32,[1]RawData!A:DJ,100,FALSE)),"")</f>
        <v>ChMC endorsed Change Proposal</v>
      </c>
      <c r="AF32" s="26" t="str">
        <f>IF(F32="LIVE",IF(VLOOKUP(A32,[1]RawData!A:DJ,101,FALSE)="","No Change Beneficiary",VLOOKUP(A32,[1]RawData!A:DJ,101,FALSE)),"")</f>
        <v>One Market Group</v>
      </c>
      <c r="AG32" s="26" t="b">
        <f>VLOOKUP(A32,[1]RawData!A:DJ,102,FALSE)</f>
        <v>1</v>
      </c>
      <c r="AH32" s="26" t="b">
        <f>VLOOKUP(A32,[1]RawData!A:DJ,103,FALSE)</f>
        <v>0</v>
      </c>
      <c r="AI32" s="26" t="b">
        <f>VLOOKUP(A32,[1]RawData!A:DJ,104,FALSE)</f>
        <v>0</v>
      </c>
      <c r="AJ32" s="26" t="str">
        <f>IF(F32="LIVE",IF(VLOOKUP(A32,[1]RawData!A:DJ,106,FALSE)="","No DSC Service Area",VLOOKUP(A32,[1]RawData!A:DJ,106,FALSE)),"")</f>
        <v>Service Area 6: Annual Quantity / DM Supply Point and Offtake Rate Reviews</v>
      </c>
      <c r="AK32" s="26" t="str">
        <f>IF(F32="LIVE",IF(VLOOKUP(A32,[1]RawData!A:DJ,107,FALSE)="","No Number of impacted DSC Service Areas",VLOOKUP(A32,[1]RawData!A:DJ,107,FALSE)),"")</f>
        <v>One</v>
      </c>
      <c r="AL32" s="26" t="str">
        <f>IF(F32="LIVE",IF(VLOOKUP(A32,[1]RawData!A:DJ,108,FALSE)="","No Change Improvement Scale",VLOOKUP(A32,[1]RawData!A:DJ,108,FALSE)),"")</f>
        <v>No Change Improvement Scale</v>
      </c>
      <c r="AM32" s="27" t="b">
        <f>VLOOKUP(A32,[1]RawData!A:DJ,88,FALSE)</f>
        <v>0</v>
      </c>
      <c r="AN32" s="27" t="b">
        <f>VLOOKUP(A32,[1]RawData!A:DJ,90,FALSE)</f>
        <v>0</v>
      </c>
      <c r="AO32" s="27" t="b">
        <f>VLOOKUP(A32,[1]RawData!A:DJ,89,FALSE)</f>
        <v>0</v>
      </c>
      <c r="AP32" s="27" t="b">
        <f>VLOOKUP(A32,[1]RawData!A:DJ,109,FALSE)</f>
        <v>0</v>
      </c>
      <c r="AQ32" s="27" t="b">
        <f>VLOOKUP(A32,[1]RawData!A:DJ,96,FALSE)</f>
        <v>0</v>
      </c>
      <c r="AR32" s="27" t="b">
        <f>VLOOKUP(A32,[1]RawData!A:DJ,110,FALSE)</f>
        <v>0</v>
      </c>
      <c r="AS32" s="26" t="str">
        <f>IF(VLOOKUP($A32,[1]RawData!$A:$DJ,111,FALSE)="","No Date",VLOOKUP($A32,[1]RawData!$A:$DJ,111,FALSE))</f>
        <v>No Date</v>
      </c>
      <c r="AT32" s="26">
        <f>IF(VLOOKUP($A32,[1]RawData!$A:$DJ,112,FALSE)="","No Date",VLOOKUP($A32,[1]RawData!$A:$DJ,112,FALSE))</f>
        <v>43138</v>
      </c>
      <c r="AU32" s="26" t="str">
        <f>IF(VLOOKUP($A32,[1]RawData!$A:$DJ,114,FALSE)="","No Date",VLOOKUP($A32,[1]RawData!$A:$DJ,114,FALSE))</f>
        <v>No Date</v>
      </c>
      <c r="AV32" s="26" t="str">
        <f>IF(VLOOKUP($A32,[1]RawData!$A:$DJ,113,FALSE)="","No Date",VLOOKUP($A32,[1]RawData!$A:$DJ,113,FALSE))</f>
        <v>No Date</v>
      </c>
    </row>
    <row r="33" spans="1:48">
      <c r="A33" s="23" t="s">
        <v>104</v>
      </c>
      <c r="B33" s="24" t="str">
        <f>VLOOKUP(G33,[1]StatusMappings!A:B,2,FALSE)</f>
        <v>4. Change proposed to be rejected by Xoserve (awaiting closure approval)</v>
      </c>
      <c r="C33" s="23" t="s">
        <v>49</v>
      </c>
      <c r="D33" s="24" t="str">
        <f>VLOOKUP(A33,[1]RawData!A:DJ,2,FALSE)</f>
        <v>IA for strategic solution options for the GDE Offline database</v>
      </c>
      <c r="E33" s="24" t="str">
        <f>VLOOKUP(A33,[1]RawData!A:DJ,20,FALSE)</f>
        <v>CR (Internal)</v>
      </c>
      <c r="F33" s="23" t="str">
        <f>VLOOKUP(A33,[1]RawData!A:DJ,21,FALSE)</f>
        <v>LIVE</v>
      </c>
      <c r="G33" s="23" t="str">
        <f>VLOOKUP(A33,[1]RawData!A:DJ,3,FALSE)</f>
        <v>98. Xoserve Propose Change Not Required</v>
      </c>
      <c r="H33" s="25">
        <f t="shared" si="0"/>
        <v>0</v>
      </c>
      <c r="I33" s="25" t="str">
        <f>IF(ISNA(VLOOKUP(A33,[1]PrioritisationVariables!L:P,3,FALSE)),"",(VLOOKUP(A33,[1]PrioritisationVariables!L:P,3,FALSE)))</f>
        <v>Low</v>
      </c>
      <c r="J33" s="25" t="str">
        <f>IF(ISNA(VLOOKUP(A33,[1]PrioritisationVariables!L:P,5,FALSE)),"",(VLOOKUP(A33,[1]PrioritisationVariables!L:P,5,FALSE)))</f>
        <v>Low</v>
      </c>
      <c r="K33" s="26" t="str">
        <f>IF(F33="LIVE",IF(VLOOKUP(A33,[1]RawData!A:DJ,79,FALSE)="","No Platform",VLOOKUP(A33,[1]RawData!A:DJ,79,FALSE)),"")</f>
        <v>R &amp; N</v>
      </c>
      <c r="L33" s="26">
        <f>IF(VLOOKUP(A33,[1]RawData!A:DJ,9,FALSE)="","No Date",VLOOKUP(A33,[1]RawData!A:DJ,9,FALSE))</f>
        <v>42139</v>
      </c>
      <c r="M33" s="27">
        <f>VLOOKUP(A33,[1]RawData!A:DJ,16,FALSE)</f>
        <v>0</v>
      </c>
      <c r="N33" s="26" t="str">
        <f>IF(F33="LIVE",IF(VLOOKUP(A33,[1]RawData!A:DJ,19,FALSE)="","No Project Manager",VLOOKUP(A33,[1]RawData!A:DJ,19,FALSE)),"")</f>
        <v>Padmini Duvvuri</v>
      </c>
      <c r="O33" s="31">
        <f>VLOOKUP(A33,[1]RawData!A:DJ,77,FALSE)</f>
        <v>99</v>
      </c>
      <c r="P33" s="27" t="str">
        <f>VLOOKUP(A33,[1]RawData!A:DJ,78,FALSE)</f>
        <v>UKLP IADBI096</v>
      </c>
      <c r="Q33" s="26" t="str">
        <f>IF(F33="LIVE",IF(VLOOKUP(A33,[1]RawData!A:DJ,81,FALSE)="","No Delivery Team",VLOOKUP(A33,[1]RawData!A:DJ,81,FALSE)),"")</f>
        <v>Project Delivery</v>
      </c>
      <c r="R33" s="27">
        <f>VLOOKUP(A33,[1]RawData!A:DJ,80,FALSE)</f>
        <v>0</v>
      </c>
      <c r="S33" s="26" t="str">
        <f>IF(F33="LIVE",IF(VLOOKUP(A33,[1]RawData!A:DJ,60,FALSE)="","No Date",VLOOKUP(A33,[1]RawData!A:DJ,60,FALSE)),"")</f>
        <v>No Date</v>
      </c>
      <c r="T33" s="26" t="str">
        <f>IF(VLOOKUP(A33,[1]RawData!A:DJ,61,FALSE)="","No Date",VLOOKUP(A33,[1]RawData!A:DJ,61,FALSE))</f>
        <v>No Date</v>
      </c>
      <c r="U33" s="26">
        <f>IF(F33="LIVE",IF(VLOOKUP(A33,[1]RawData!A:DJ,11,FALSE)="","No Date",VLOOKUP(A33,[1]RawData!A:DJ,11,FALSE)),"")</f>
        <v>36558</v>
      </c>
      <c r="V33" s="26" t="str">
        <f>IF(F33="LIVE",IF(VLOOKUP(A33,[1]RawData!A:DJ,82,FALSE)="","No Application",VLOOKUP(A33,[1]RawData!A:DJ,82,FALSE)),"")</f>
        <v>ISU</v>
      </c>
      <c r="W33" s="26" t="str">
        <f>IF(F33="LIVE",IF(VLOOKUP(A33,[1]RawData!A:DJ,83,FALSE)="","No Process",VLOOKUP(A33,[1]RawData!A:DJ,83,FALSE)),"")</f>
        <v>Other</v>
      </c>
      <c r="X33" s="26" t="str">
        <f>IF(F33="LIVE",IF(VLOOKUP(A33,[1]RawData!A:DJ,84,FALSE)="","No Delivery Effort",VLOOKUP(A33,[1]RawData!A:DJ,84,FALSE)),"")</f>
        <v>31-100days</v>
      </c>
      <c r="Y33" s="27" t="b">
        <f>VLOOKUP(A33,[1]RawData!A:DJ,85,FALSE)</f>
        <v>0</v>
      </c>
      <c r="Z33" s="26" t="str">
        <f>IF((AND(F33="LIVE",Y33=TRUE)),IF(VLOOKUP(A33,[1]RawData!A:DJ,86,FALSE)="","No Workaround Accountability",VLOOKUP(A33,[1]RawData!A:DJ,86,FALSE)),"")</f>
        <v/>
      </c>
      <c r="AA33" s="26" t="str">
        <f>IF((AND(F33="LIVE",Y33=TRUE)),IF(VLOOKUP(A33,[1]RawData!A:DJ,98,FALSE)="","No Workaround Frequency",VLOOKUP(A33,[1]RawData!A:DJ,98,FALSE)),"")</f>
        <v/>
      </c>
      <c r="AB33" s="26" t="str">
        <f>IF((AND(F33="LIVE",Y33=TRUE)),IF(VLOOKUP(A33,[1]RawData!A:DJ,99,FALSE)="","No Xoserve FTEs",VLOOKUP(A33,[1]RawData!A:DJ,99,FALSE)),"")</f>
        <v/>
      </c>
      <c r="AC33" s="26" t="str">
        <f>IF((AND(F33="LIVE",Y33=TRUE)),IF(VLOOKUP(A33,[1]RawData!A:DJ,94,FALSE)="","No Workaround Intensity",VLOOKUP(A33,[1]RawData!A:DJ,94,FALSE)),"")</f>
        <v/>
      </c>
      <c r="AD33" s="26" t="str">
        <f>IF((AND(F33="LIVE",Y33=TRUE)),IF(VLOOKUP(A33,[1]RawData!A:DJ,87,FALSE)="","No Lifespan Date",VLOOKUP(A33,[1]RawData!A:DJ,87,FALSE)),"")</f>
        <v/>
      </c>
      <c r="AE33" s="26" t="str">
        <f>IF(F33="LIVE",IF(VLOOKUP(A33,[1]RawData!A:DJ,100,FALSE)="","No Change Driver",VLOOKUP(A33,[1]RawData!A:DJ,100,FALSE)),"")</f>
        <v>No Change Driver</v>
      </c>
      <c r="AF33" s="26" t="str">
        <f>IF(F33="LIVE",IF(VLOOKUP(A33,[1]RawData!A:DJ,101,FALSE)="","No Change Beneficiary",VLOOKUP(A33,[1]RawData!A:DJ,101,FALSE)),"")</f>
        <v>No Change Beneficiary</v>
      </c>
      <c r="AG33" s="26" t="b">
        <f>VLOOKUP(A33,[1]RawData!A:DJ,102,FALSE)</f>
        <v>0</v>
      </c>
      <c r="AH33" s="26" t="b">
        <f>VLOOKUP(A33,[1]RawData!A:DJ,103,FALSE)</f>
        <v>0</v>
      </c>
      <c r="AI33" s="26" t="b">
        <f>VLOOKUP(A33,[1]RawData!A:DJ,104,FALSE)</f>
        <v>0</v>
      </c>
      <c r="AJ33" s="26" t="str">
        <f>IF(F33="LIVE",IF(VLOOKUP(A33,[1]RawData!A:DJ,106,FALSE)="","No DSC Service Area",VLOOKUP(A33,[1]RawData!A:DJ,106,FALSE)),"")</f>
        <v>No DSC Service Area</v>
      </c>
      <c r="AK33" s="26" t="str">
        <f>IF(F33="LIVE",IF(VLOOKUP(A33,[1]RawData!A:DJ,107,FALSE)="","No Number of impacted DSC Service Areas",VLOOKUP(A33,[1]RawData!A:DJ,107,FALSE)),"")</f>
        <v>No Number of impacted DSC Service Areas</v>
      </c>
      <c r="AL33" s="26" t="str">
        <f>IF(F33="LIVE",IF(VLOOKUP(A33,[1]RawData!A:DJ,108,FALSE)="","No Change Improvement Scale",VLOOKUP(A33,[1]RawData!A:DJ,108,FALSE)),"")</f>
        <v>No Change Improvement Scale</v>
      </c>
      <c r="AM33" s="27" t="b">
        <f>VLOOKUP(A33,[1]RawData!A:DJ,88,FALSE)</f>
        <v>0</v>
      </c>
      <c r="AN33" s="27" t="b">
        <f>VLOOKUP(A33,[1]RawData!A:DJ,90,FALSE)</f>
        <v>0</v>
      </c>
      <c r="AO33" s="27" t="b">
        <f>VLOOKUP(A33,[1]RawData!A:DJ,89,FALSE)</f>
        <v>0</v>
      </c>
      <c r="AP33" s="27" t="b">
        <f>VLOOKUP(A33,[1]RawData!A:DJ,109,FALSE)</f>
        <v>0</v>
      </c>
      <c r="AQ33" s="27" t="b">
        <f>VLOOKUP(A33,[1]RawData!A:DJ,96,FALSE)</f>
        <v>0</v>
      </c>
      <c r="AR33" s="27" t="b">
        <f>VLOOKUP(A33,[1]RawData!A:DJ,110,FALSE)</f>
        <v>0</v>
      </c>
      <c r="AS33" s="26" t="str">
        <f>IF(VLOOKUP($A33,[1]RawData!$A:$DJ,111,FALSE)="","No Date",VLOOKUP($A33,[1]RawData!$A:$DJ,111,FALSE))</f>
        <v>No Date</v>
      </c>
      <c r="AT33" s="26" t="str">
        <f>IF(VLOOKUP($A33,[1]RawData!$A:$DJ,112,FALSE)="","No Date",VLOOKUP($A33,[1]RawData!$A:$DJ,112,FALSE))</f>
        <v>No Date</v>
      </c>
      <c r="AU33" s="26" t="str">
        <f>IF(VLOOKUP($A33,[1]RawData!$A:$DJ,114,FALSE)="","No Date",VLOOKUP($A33,[1]RawData!$A:$DJ,114,FALSE))</f>
        <v>No Date</v>
      </c>
      <c r="AV33" s="26" t="str">
        <f>IF(VLOOKUP($A33,[1]RawData!$A:$DJ,113,FALSE)="","No Date",VLOOKUP($A33,[1]RawData!$A:$DJ,113,FALSE))</f>
        <v>No Date</v>
      </c>
    </row>
    <row r="34" spans="1:48">
      <c r="A34" s="23" t="s">
        <v>105</v>
      </c>
      <c r="B34" s="24" t="str">
        <f>VLOOKUP(G34,[1]StatusMappings!A:B,2,FALSE)</f>
        <v>2. Change sanction/approved and in project delivery</v>
      </c>
      <c r="C34" s="23" t="s">
        <v>63</v>
      </c>
      <c r="D34" s="24" t="str">
        <f>VLOOKUP(A34,[1]RawData!A:DJ,2,FALSE)</f>
        <v>Meter Point Details Report &amp; Sector Breakdown Report</v>
      </c>
      <c r="E34" s="24" t="str">
        <f>VLOOKUP(A34,[1]RawData!A:DJ,20,FALSE)</f>
        <v>CR (Internal)</v>
      </c>
      <c r="F34" s="23" t="str">
        <f>VLOOKUP(A34,[1]RawData!A:DJ,21,FALSE)</f>
        <v>LIVE</v>
      </c>
      <c r="G34" s="23" t="str">
        <f>VLOOKUP(A34,[1]RawData!A:DJ,3,FALSE)</f>
        <v>11. Change In Delivery</v>
      </c>
      <c r="H34" s="25">
        <f t="shared" ref="H34:H65" si="1">BK34</f>
        <v>0</v>
      </c>
      <c r="I34" s="25" t="str">
        <f>IF(ISNA(VLOOKUP(A34,[1]PrioritisationVariables!L:P,3,FALSE)),"",(VLOOKUP(A34,[1]PrioritisationVariables!L:P,3,FALSE)))</f>
        <v>TBP</v>
      </c>
      <c r="J34" s="25" t="str">
        <f>IF(ISNA(VLOOKUP(A34,[1]PrioritisationVariables!L:P,5,FALSE)),"",(VLOOKUP(A34,[1]PrioritisationVariables!L:P,5,FALSE)))</f>
        <v>Low</v>
      </c>
      <c r="K34" s="26" t="str">
        <f>IF(F34="LIVE",IF(VLOOKUP(A34,[1]RawData!A:DJ,79,FALSE)="","No Platform",VLOOKUP(A34,[1]RawData!A:DJ,79,FALSE)),"")</f>
        <v>R &amp; N</v>
      </c>
      <c r="L34" s="26">
        <f>IF(VLOOKUP(A34,[1]RawData!A:DJ,9,FALSE)="","No Date",VLOOKUP(A34,[1]RawData!A:DJ,9,FALSE))</f>
        <v>42832</v>
      </c>
      <c r="M34" s="27" t="str">
        <f>VLOOKUP(A34,[1]RawData!A:DJ,16,FALSE)</f>
        <v>Mark Cockayne</v>
      </c>
      <c r="N34" s="26" t="str">
        <f>IF(F34="LIVE",IF(VLOOKUP(A34,[1]RawData!A:DJ,19,FALSE)="","No Project Manager",VLOOKUP(A34,[1]RawData!A:DJ,19,FALSE)),"")</f>
        <v>Christina Francis</v>
      </c>
      <c r="O34" s="31">
        <f>VLOOKUP(A34,[1]RawData!A:DJ,77,FALSE)</f>
        <v>2</v>
      </c>
      <c r="P34" s="27" t="str">
        <f>VLOOKUP(A34,[1]RawData!A:DJ,78,FALSE)</f>
        <v>UKLP315</v>
      </c>
      <c r="Q34" s="26" t="str">
        <f>IF(F34="LIVE",IF(VLOOKUP(A34,[1]RawData!A:DJ,81,FALSE)="","No Delivery Team",VLOOKUP(A34,[1]RawData!A:DJ,81,FALSE)),"")</f>
        <v>Project Delivery</v>
      </c>
      <c r="R34" s="27">
        <f>VLOOKUP(A34,[1]RawData!A:DJ,80,FALSE)</f>
        <v>0</v>
      </c>
      <c r="S34" s="26">
        <f>IF(F34="LIVE",IF(VLOOKUP(A34,[1]RawData!A:DJ,60,FALSE)="","No Date",VLOOKUP(A34,[1]RawData!A:DJ,60,FALSE)),"")</f>
        <v>43280</v>
      </c>
      <c r="T34" s="26" t="str">
        <f>IF(VLOOKUP(A34,[1]RawData!A:DJ,61,FALSE)="","No Date",VLOOKUP(A34,[1]RawData!A:DJ,61,FALSE))</f>
        <v>No Date</v>
      </c>
      <c r="U34" s="26">
        <f>IF(F34="LIVE",IF(VLOOKUP(A34,[1]RawData!A:DJ,11,FALSE)="","No Date",VLOOKUP(A34,[1]RawData!A:DJ,11,FALSE)),"")</f>
        <v>43221</v>
      </c>
      <c r="V34" s="26" t="str">
        <f>IF(F34="LIVE",IF(VLOOKUP(A34,[1]RawData!A:DJ,82,FALSE)="","No Application",VLOOKUP(A34,[1]RawData!A:DJ,82,FALSE)),"")</f>
        <v>BW</v>
      </c>
      <c r="W34" s="26" t="str">
        <f>IF(F34="LIVE",IF(VLOOKUP(A34,[1]RawData!A:DJ,83,FALSE)="","No Process",VLOOKUP(A34,[1]RawData!A:DJ,83,FALSE)),"")</f>
        <v>Other</v>
      </c>
      <c r="X34" s="26" t="str">
        <f>IF(F34="LIVE",IF(VLOOKUP(A34,[1]RawData!A:DJ,84,FALSE)="","No Delivery Effort",VLOOKUP(A34,[1]RawData!A:DJ,84,FALSE)),"")</f>
        <v>31-100days</v>
      </c>
      <c r="Y34" s="27" t="b">
        <f>VLOOKUP(A34,[1]RawData!A:DJ,85,FALSE)</f>
        <v>0</v>
      </c>
      <c r="Z34" s="26" t="str">
        <f>IF((AND(F34="LIVE",Y34=TRUE)),IF(VLOOKUP(A34,[1]RawData!A:DJ,86,FALSE)="","No Workaround Accountability",VLOOKUP(A34,[1]RawData!A:DJ,86,FALSE)),"")</f>
        <v/>
      </c>
      <c r="AA34" s="26" t="str">
        <f>IF((AND(F34="LIVE",Y34=TRUE)),IF(VLOOKUP(A34,[1]RawData!A:DJ,98,FALSE)="","No Workaround Frequency",VLOOKUP(A34,[1]RawData!A:DJ,98,FALSE)),"")</f>
        <v/>
      </c>
      <c r="AB34" s="26" t="str">
        <f>IF((AND(F34="LIVE",Y34=TRUE)),IF(VLOOKUP(A34,[1]RawData!A:DJ,99,FALSE)="","No Xoserve FTEs",VLOOKUP(A34,[1]RawData!A:DJ,99,FALSE)),"")</f>
        <v/>
      </c>
      <c r="AC34" s="26" t="str">
        <f>IF((AND(F34="LIVE",Y34=TRUE)),IF(VLOOKUP(A34,[1]RawData!A:DJ,94,FALSE)="","No Workaround Intensity",VLOOKUP(A34,[1]RawData!A:DJ,94,FALSE)),"")</f>
        <v/>
      </c>
      <c r="AD34" s="26" t="str">
        <f>IF((AND(F34="LIVE",Y34=TRUE)),IF(VLOOKUP(A34,[1]RawData!A:DJ,87,FALSE)="","No Lifespan Date",VLOOKUP(A34,[1]RawData!A:DJ,87,FALSE)),"")</f>
        <v/>
      </c>
      <c r="AE34" s="26" t="str">
        <f>IF(F34="LIVE",IF(VLOOKUP(A34,[1]RawData!A:DJ,100,FALSE)="","No Change Driver",VLOOKUP(A34,[1]RawData!A:DJ,100,FALSE)),"")</f>
        <v>No Change Driver</v>
      </c>
      <c r="AF34" s="26" t="str">
        <f>IF(F34="LIVE",IF(VLOOKUP(A34,[1]RawData!A:DJ,101,FALSE)="","No Change Beneficiary",VLOOKUP(A34,[1]RawData!A:DJ,101,FALSE)),"")</f>
        <v>No Change Beneficiary</v>
      </c>
      <c r="AG34" s="26" t="b">
        <f>VLOOKUP(A34,[1]RawData!A:DJ,102,FALSE)</f>
        <v>0</v>
      </c>
      <c r="AH34" s="26" t="b">
        <f>VLOOKUP(A34,[1]RawData!A:DJ,103,FALSE)</f>
        <v>0</v>
      </c>
      <c r="AI34" s="26" t="b">
        <f>VLOOKUP(A34,[1]RawData!A:DJ,104,FALSE)</f>
        <v>0</v>
      </c>
      <c r="AJ34" s="26" t="str">
        <f>IF(F34="LIVE",IF(VLOOKUP(A34,[1]RawData!A:DJ,106,FALSE)="","No DSC Service Area",VLOOKUP(A34,[1]RawData!A:DJ,106,FALSE)),"")</f>
        <v>No DSC Service Area</v>
      </c>
      <c r="AK34" s="26" t="str">
        <f>IF(F34="LIVE",IF(VLOOKUP(A34,[1]RawData!A:DJ,107,FALSE)="","No Number of impacted DSC Service Areas",VLOOKUP(A34,[1]RawData!A:DJ,107,FALSE)),"")</f>
        <v>No Number of impacted DSC Service Areas</v>
      </c>
      <c r="AL34" s="26" t="str">
        <f>IF(F34="LIVE",IF(VLOOKUP(A34,[1]RawData!A:DJ,108,FALSE)="","No Change Improvement Scale",VLOOKUP(A34,[1]RawData!A:DJ,108,FALSE)),"")</f>
        <v>No Change Improvement Scale</v>
      </c>
      <c r="AM34" s="27" t="b">
        <f>VLOOKUP(A34,[1]RawData!A:DJ,88,FALSE)</f>
        <v>0</v>
      </c>
      <c r="AN34" s="27" t="b">
        <f>VLOOKUP(A34,[1]RawData!A:DJ,90,FALSE)</f>
        <v>0</v>
      </c>
      <c r="AO34" s="27" t="b">
        <f>VLOOKUP(A34,[1]RawData!A:DJ,89,FALSE)</f>
        <v>0</v>
      </c>
      <c r="AP34" s="27" t="b">
        <f>VLOOKUP(A34,[1]RawData!A:DJ,109,FALSE)</f>
        <v>0</v>
      </c>
      <c r="AQ34" s="27" t="b">
        <f>VLOOKUP(A34,[1]RawData!A:DJ,96,FALSE)</f>
        <v>0</v>
      </c>
      <c r="AR34" s="27" t="b">
        <f>VLOOKUP(A34,[1]RawData!A:DJ,110,FALSE)</f>
        <v>0</v>
      </c>
      <c r="AS34" s="26">
        <f>IF(VLOOKUP($A34,[1]RawData!$A:$DJ,111,FALSE)="","No Date",VLOOKUP($A34,[1]RawData!$A:$DJ,111,FALSE))</f>
        <v>43019</v>
      </c>
      <c r="AT34" s="26">
        <f>IF(VLOOKUP($A34,[1]RawData!$A:$DJ,112,FALSE)="","No Date",VLOOKUP($A34,[1]RawData!$A:$DJ,112,FALSE))</f>
        <v>43019</v>
      </c>
      <c r="AU34" s="26">
        <f>IF(VLOOKUP($A34,[1]RawData!$A:$DJ,114,FALSE)="","No Date",VLOOKUP($A34,[1]RawData!$A:$DJ,114,FALSE))</f>
        <v>43110</v>
      </c>
      <c r="AV34" s="26" t="str">
        <f>IF(VLOOKUP($A34,[1]RawData!$A:$DJ,113,FALSE)="","No Date",VLOOKUP($A34,[1]RawData!$A:$DJ,113,FALSE))</f>
        <v>No Date</v>
      </c>
    </row>
    <row r="35" spans="1:48">
      <c r="A35" s="23" t="s">
        <v>106</v>
      </c>
      <c r="B35" s="24" t="str">
        <f>VLOOKUP(G35,[1]StatusMappings!A:B,2,FALSE)</f>
        <v>2. Change sanction/approved and in project delivery</v>
      </c>
      <c r="C35" s="23" t="s">
        <v>63</v>
      </c>
      <c r="D35" s="24" t="str">
        <f>VLOOKUP(A35,[1]RawData!A:DJ,2,FALSE)</f>
        <v>PSR requirements – Vulnerable Customer data requirements</v>
      </c>
      <c r="E35" s="24" t="str">
        <f>VLOOKUP(A35,[1]RawData!A:DJ,20,FALSE)</f>
        <v>CP</v>
      </c>
      <c r="F35" s="23" t="str">
        <f>VLOOKUP(A35,[1]RawData!A:DJ,21,FALSE)</f>
        <v>LIVE</v>
      </c>
      <c r="G35" s="23" t="str">
        <f>VLOOKUP(A35,[1]RawData!A:DJ,3,FALSE)</f>
        <v>11. Change In Delivery</v>
      </c>
      <c r="H35" s="25">
        <f t="shared" si="1"/>
        <v>0</v>
      </c>
      <c r="I35" s="25" t="str">
        <f>IF(ISNA(VLOOKUP(A35,[1]PrioritisationVariables!L:P,3,FALSE)),"",(VLOOKUP(A35,[1]PrioritisationVariables!L:P,3,FALSE)))</f>
        <v>High</v>
      </c>
      <c r="J35" s="25" t="str">
        <f>IF(ISNA(VLOOKUP(A35,[1]PrioritisationVariables!L:P,5,FALSE)),"",(VLOOKUP(A35,[1]PrioritisationVariables!L:P,5,FALSE)))</f>
        <v>High</v>
      </c>
      <c r="K35" s="26" t="str">
        <f>IF(F35="LIVE",IF(VLOOKUP(A35,[1]RawData!A:DJ,79,FALSE)="","No Platform",VLOOKUP(A35,[1]RawData!A:DJ,79,FALSE)),"")</f>
        <v>R &amp; N</v>
      </c>
      <c r="L35" s="26">
        <f>IF(VLOOKUP(A35,[1]RawData!A:DJ,9,FALSE)="","No Date",VLOOKUP(A35,[1]RawData!A:DJ,9,FALSE))</f>
        <v>42685</v>
      </c>
      <c r="M35" s="27" t="str">
        <f>VLOOKUP(A35,[1]RawData!A:DJ,16,FALSE)</f>
        <v>Steve Nunnington</v>
      </c>
      <c r="N35" s="26" t="str">
        <f>IF(F35="LIVE",IF(VLOOKUP(A35,[1]RawData!A:DJ,19,FALSE)="","No Project Manager",VLOOKUP(A35,[1]RawData!A:DJ,19,FALSE)),"")</f>
        <v>Christina Francis</v>
      </c>
      <c r="O35" s="31">
        <f>VLOOKUP(A35,[1]RawData!A:DJ,77,FALSE)</f>
        <v>2</v>
      </c>
      <c r="P35" s="27" t="str">
        <f>VLOOKUP(A35,[1]RawData!A:DJ,78,FALSE)</f>
        <v xml:space="preserve"> UKLP273</v>
      </c>
      <c r="Q35" s="26" t="str">
        <f>IF(F35="LIVE",IF(VLOOKUP(A35,[1]RawData!A:DJ,81,FALSE)="","No Delivery Team",VLOOKUP(A35,[1]RawData!A:DJ,81,FALSE)),"")</f>
        <v>Project Delivery</v>
      </c>
      <c r="R35" s="27">
        <f>VLOOKUP(A35,[1]RawData!A:DJ,80,FALSE)</f>
        <v>0</v>
      </c>
      <c r="S35" s="26">
        <f>IF(F35="LIVE",IF(VLOOKUP(A35,[1]RawData!A:DJ,60,FALSE)="","No Date",VLOOKUP(A35,[1]RawData!A:DJ,60,FALSE)),"")</f>
        <v>43280</v>
      </c>
      <c r="T35" s="26" t="str">
        <f>IF(VLOOKUP(A35,[1]RawData!A:DJ,61,FALSE)="","No Date",VLOOKUP(A35,[1]RawData!A:DJ,61,FALSE))</f>
        <v>No Date</v>
      </c>
      <c r="U35" s="26">
        <f>IF(F35="LIVE",IF(VLOOKUP(A35,[1]RawData!A:DJ,11,FALSE)="","No Date",VLOOKUP(A35,[1]RawData!A:DJ,11,FALSE)),"")</f>
        <v>43280</v>
      </c>
      <c r="V35" s="26" t="str">
        <f>IF(F35="LIVE",IF(VLOOKUP(A35,[1]RawData!A:DJ,82,FALSE)="","No Application",VLOOKUP(A35,[1]RawData!A:DJ,82,FALSE)),"")</f>
        <v>ISU</v>
      </c>
      <c r="W35" s="26" t="str">
        <f>IF(F35="LIVE",IF(VLOOKUP(A35,[1]RawData!A:DJ,83,FALSE)="","No Process",VLOOKUP(A35,[1]RawData!A:DJ,83,FALSE)),"")</f>
        <v>SPA</v>
      </c>
      <c r="X35" s="26" t="str">
        <f>IF(F35="LIVE",IF(VLOOKUP(A35,[1]RawData!A:DJ,84,FALSE)="","No Delivery Effort",VLOOKUP(A35,[1]RawData!A:DJ,84,FALSE)),"")</f>
        <v>31-100days</v>
      </c>
      <c r="Y35" s="27" t="b">
        <f>VLOOKUP(A35,[1]RawData!A:DJ,85,FALSE)</f>
        <v>0</v>
      </c>
      <c r="Z35" s="26" t="str">
        <f>IF((AND(F35="LIVE",Y35=TRUE)),IF(VLOOKUP(A35,[1]RawData!A:DJ,86,FALSE)="","No Workaround Accountability",VLOOKUP(A35,[1]RawData!A:DJ,86,FALSE)),"")</f>
        <v/>
      </c>
      <c r="AA35" s="26" t="str">
        <f>IF((AND(F35="LIVE",Y35=TRUE)),IF(VLOOKUP(A35,[1]RawData!A:DJ,98,FALSE)="","No Workaround Frequency",VLOOKUP(A35,[1]RawData!A:DJ,98,FALSE)),"")</f>
        <v/>
      </c>
      <c r="AB35" s="26" t="str">
        <f>IF((AND(F35="LIVE",Y35=TRUE)),IF(VLOOKUP(A35,[1]RawData!A:DJ,99,FALSE)="","No Xoserve FTEs",VLOOKUP(A35,[1]RawData!A:DJ,99,FALSE)),"")</f>
        <v/>
      </c>
      <c r="AC35" s="26" t="str">
        <f>IF((AND(F35="LIVE",Y35=TRUE)),IF(VLOOKUP(A35,[1]RawData!A:DJ,94,FALSE)="","No Workaround Intensity",VLOOKUP(A35,[1]RawData!A:DJ,94,FALSE)),"")</f>
        <v/>
      </c>
      <c r="AD35" s="26" t="str">
        <f>IF((AND(F35="LIVE",Y35=TRUE)),IF(VLOOKUP(A35,[1]RawData!A:DJ,87,FALSE)="","No Lifespan Date",VLOOKUP(A35,[1]RawData!A:DJ,87,FALSE)),"")</f>
        <v/>
      </c>
      <c r="AE35" s="26" t="str">
        <f>IF(F35="LIVE",IF(VLOOKUP(A35,[1]RawData!A:DJ,100,FALSE)="","No Change Driver",VLOOKUP(A35,[1]RawData!A:DJ,100,FALSE)),"")</f>
        <v>SPAA Change Proposal</v>
      </c>
      <c r="AF35" s="26" t="str">
        <f>IF(F35="LIVE",IF(VLOOKUP(A35,[1]RawData!A:DJ,101,FALSE)="","No Change Beneficiary",VLOOKUP(A35,[1]RawData!A:DJ,101,FALSE)),"")</f>
        <v>Multiple Market Participants</v>
      </c>
      <c r="AG35" s="26" t="b">
        <f>VLOOKUP(A35,[1]RawData!A:DJ,102,FALSE)</f>
        <v>0</v>
      </c>
      <c r="AH35" s="26" t="b">
        <f>VLOOKUP(A35,[1]RawData!A:DJ,103,FALSE)</f>
        <v>0</v>
      </c>
      <c r="AI35" s="26" t="b">
        <f>VLOOKUP(A35,[1]RawData!A:DJ,104,FALSE)</f>
        <v>0</v>
      </c>
      <c r="AJ35" s="26" t="str">
        <f>IF(F35="LIVE",IF(VLOOKUP(A35,[1]RawData!A:DJ,106,FALSE)="","No DSC Service Area",VLOOKUP(A35,[1]RawData!A:DJ,106,FALSE)),"")</f>
        <v>No DSC Service Area</v>
      </c>
      <c r="AK35" s="26" t="str">
        <f>IF(F35="LIVE",IF(VLOOKUP(A35,[1]RawData!A:DJ,107,FALSE)="","No Number of impacted DSC Service Areas",VLOOKUP(A35,[1]RawData!A:DJ,107,FALSE)),"")</f>
        <v>No Number of impacted DSC Service Areas</v>
      </c>
      <c r="AL35" s="26" t="str">
        <f>IF(F35="LIVE",IF(VLOOKUP(A35,[1]RawData!A:DJ,108,FALSE)="","No Change Improvement Scale",VLOOKUP(A35,[1]RawData!A:DJ,108,FALSE)),"")</f>
        <v>No Change Improvement Scale</v>
      </c>
      <c r="AM35" s="27" t="b">
        <f>VLOOKUP(A35,[1]RawData!A:DJ,88,FALSE)</f>
        <v>0</v>
      </c>
      <c r="AN35" s="27" t="b">
        <f>VLOOKUP(A35,[1]RawData!A:DJ,90,FALSE)</f>
        <v>0</v>
      </c>
      <c r="AO35" s="27" t="b">
        <f>VLOOKUP(A35,[1]RawData!A:DJ,89,FALSE)</f>
        <v>0</v>
      </c>
      <c r="AP35" s="27" t="b">
        <f>VLOOKUP(A35,[1]RawData!A:DJ,109,FALSE)</f>
        <v>0</v>
      </c>
      <c r="AQ35" s="27" t="b">
        <f>VLOOKUP(A35,[1]RawData!A:DJ,96,FALSE)</f>
        <v>0</v>
      </c>
      <c r="AR35" s="27" t="b">
        <f>VLOOKUP(A35,[1]RawData!A:DJ,110,FALSE)</f>
        <v>0</v>
      </c>
      <c r="AS35" s="26">
        <f>IF(VLOOKUP($A35,[1]RawData!$A:$DJ,111,FALSE)="","No Date",VLOOKUP($A35,[1]RawData!$A:$DJ,111,FALSE))</f>
        <v>43019</v>
      </c>
      <c r="AT35" s="26">
        <f>IF(VLOOKUP($A35,[1]RawData!$A:$DJ,112,FALSE)="","No Date",VLOOKUP($A35,[1]RawData!$A:$DJ,112,FALSE))</f>
        <v>43019</v>
      </c>
      <c r="AU35" s="26">
        <f>IF(VLOOKUP($A35,[1]RawData!$A:$DJ,114,FALSE)="","No Date",VLOOKUP($A35,[1]RawData!$A:$DJ,114,FALSE))</f>
        <v>43110</v>
      </c>
      <c r="AV35" s="26" t="str">
        <f>IF(VLOOKUP($A35,[1]RawData!$A:$DJ,113,FALSE)="","No Date",VLOOKUP($A35,[1]RawData!$A:$DJ,113,FALSE))</f>
        <v>No Date</v>
      </c>
    </row>
    <row r="36" spans="1:48">
      <c r="A36" s="23" t="s">
        <v>107</v>
      </c>
      <c r="B36" s="24" t="str">
        <f>VLOOKUP(G36,[1]StatusMappings!A:B,2,FALSE)</f>
        <v>1. Start-Up (Progressing through change governance)</v>
      </c>
      <c r="C36" s="23" t="s">
        <v>61</v>
      </c>
      <c r="D36" s="24" t="str">
        <f>VLOOKUP(A36,[1]RawData!A:DJ,2,FALSE)</f>
        <v>Energy Tolerance Rejection code</v>
      </c>
      <c r="E36" s="24" t="str">
        <f>VLOOKUP(A36,[1]RawData!A:DJ,20,FALSE)</f>
        <v>CR (Internal)</v>
      </c>
      <c r="F36" s="23" t="str">
        <f>VLOOKUP(A36,[1]RawData!A:DJ,21,FALSE)</f>
        <v>LIVE</v>
      </c>
      <c r="G36" s="23" t="str">
        <f>VLOOKUP(A36,[1]RawData!A:DJ,3,FALSE)</f>
        <v>7. BER/Business Case In Progress</v>
      </c>
      <c r="H36" s="25">
        <f t="shared" si="1"/>
        <v>0</v>
      </c>
      <c r="I36" s="25" t="str">
        <f>IF(ISNA(VLOOKUP(A36,[1]PrioritisationVariables!L:P,3,FALSE)),"",(VLOOKUP(A36,[1]PrioritisationVariables!L:P,3,FALSE)))</f>
        <v/>
      </c>
      <c r="J36" s="25" t="str">
        <f>IF(ISNA(VLOOKUP(A36,[1]PrioritisationVariables!L:P,5,FALSE)),"",(VLOOKUP(A36,[1]PrioritisationVariables!L:P,5,FALSE)))</f>
        <v/>
      </c>
      <c r="K36" s="26" t="str">
        <f>IF(F36="LIVE",IF(VLOOKUP(A36,[1]RawData!A:DJ,79,FALSE)="","No Platform",VLOOKUP(A36,[1]RawData!A:DJ,79,FALSE)),"")</f>
        <v>R &amp; N</v>
      </c>
      <c r="L36" s="26">
        <f>IF(VLOOKUP(A36,[1]RawData!A:DJ,9,FALSE)="","No Date",VLOOKUP(A36,[1]RawData!A:DJ,9,FALSE))</f>
        <v>42914</v>
      </c>
      <c r="M36" s="27" t="str">
        <f>VLOOKUP(A36,[1]RawData!A:DJ,16,FALSE)</f>
        <v>Nick Timm</v>
      </c>
      <c r="N36" s="26" t="str">
        <f>IF(F36="LIVE",IF(VLOOKUP(A36,[1]RawData!A:DJ,19,FALSE)="","No Project Manager",VLOOKUP(A36,[1]RawData!A:DJ,19,FALSE)),"")</f>
        <v>Padmini Duvvuri</v>
      </c>
      <c r="O36" s="31">
        <f>VLOOKUP(A36,[1]RawData!A:DJ,77,FALSE)</f>
        <v>3</v>
      </c>
      <c r="P36" s="27" t="str">
        <f>VLOOKUP(A36,[1]RawData!A:DJ,78,FALSE)</f>
        <v>UKLP IADBI356</v>
      </c>
      <c r="Q36" s="26" t="str">
        <f>IF(F36="LIVE",IF(VLOOKUP(A36,[1]RawData!A:DJ,81,FALSE)="","No Delivery Team",VLOOKUP(A36,[1]RawData!A:DJ,81,FALSE)),"")</f>
        <v>Project Delivery</v>
      </c>
      <c r="R36" s="27" t="str">
        <f>VLOOKUP(A36,[1]RawData!A:DJ,80,FALSE)</f>
        <v>3627</v>
      </c>
      <c r="S36" s="26">
        <f>IF(F36="LIVE",IF(VLOOKUP(A36,[1]RawData!A:DJ,60,FALSE)="","No Date",VLOOKUP(A36,[1]RawData!A:DJ,60,FALSE)),"")</f>
        <v>43413</v>
      </c>
      <c r="T36" s="26" t="str">
        <f>IF(VLOOKUP(A36,[1]RawData!A:DJ,61,FALSE)="","No Date",VLOOKUP(A36,[1]RawData!A:DJ,61,FALSE))</f>
        <v>No Date</v>
      </c>
      <c r="U36" s="26">
        <f>IF(F36="LIVE",IF(VLOOKUP(A36,[1]RawData!A:DJ,11,FALSE)="","No Date",VLOOKUP(A36,[1]RawData!A:DJ,11,FALSE)),"")</f>
        <v>43405</v>
      </c>
      <c r="V36" s="26" t="str">
        <f>IF(F36="LIVE",IF(VLOOKUP(A36,[1]RawData!A:DJ,82,FALSE)="","No Application",VLOOKUP(A36,[1]RawData!A:DJ,82,FALSE)),"")</f>
        <v>ISU</v>
      </c>
      <c r="W36" s="26" t="str">
        <f>IF(F36="LIVE",IF(VLOOKUP(A36,[1]RawData!A:DJ,83,FALSE)="","No Process",VLOOKUP(A36,[1]RawData!A:DJ,83,FALSE)),"")</f>
        <v>Reads</v>
      </c>
      <c r="X36" s="26" t="str">
        <f>IF(F36="LIVE",IF(VLOOKUP(A36,[1]RawData!A:DJ,84,FALSE)="","No Delivery Effort",VLOOKUP(A36,[1]RawData!A:DJ,84,FALSE)),"")</f>
        <v>31-100days</v>
      </c>
      <c r="Y36" s="27" t="b">
        <f>VLOOKUP(A36,[1]RawData!A:DJ,85,FALSE)</f>
        <v>0</v>
      </c>
      <c r="Z36" s="26" t="str">
        <f>IF((AND(F36="LIVE",Y36=TRUE)),IF(VLOOKUP(A36,[1]RawData!A:DJ,86,FALSE)="","No Workaround Accountability",VLOOKUP(A36,[1]RawData!A:DJ,86,FALSE)),"")</f>
        <v/>
      </c>
      <c r="AA36" s="26" t="str">
        <f>IF((AND(F36="LIVE",Y36=TRUE)),IF(VLOOKUP(A36,[1]RawData!A:DJ,98,FALSE)="","No Workaround Frequency",VLOOKUP(A36,[1]RawData!A:DJ,98,FALSE)),"")</f>
        <v/>
      </c>
      <c r="AB36" s="26" t="str">
        <f>IF((AND(F36="LIVE",Y36=TRUE)),IF(VLOOKUP(A36,[1]RawData!A:DJ,99,FALSE)="","No Xoserve FTEs",VLOOKUP(A36,[1]RawData!A:DJ,99,FALSE)),"")</f>
        <v/>
      </c>
      <c r="AC36" s="26" t="str">
        <f>IF((AND(F36="LIVE",Y36=TRUE)),IF(VLOOKUP(A36,[1]RawData!A:DJ,94,FALSE)="","No Workaround Intensity",VLOOKUP(A36,[1]RawData!A:DJ,94,FALSE)),"")</f>
        <v/>
      </c>
      <c r="AD36" s="26" t="str">
        <f>IF((AND(F36="LIVE",Y36=TRUE)),IF(VLOOKUP(A36,[1]RawData!A:DJ,87,FALSE)="","No Lifespan Date",VLOOKUP(A36,[1]RawData!A:DJ,87,FALSE)),"")</f>
        <v/>
      </c>
      <c r="AE36" s="26" t="str">
        <f>IF(F36="LIVE",IF(VLOOKUP(A36,[1]RawData!A:DJ,100,FALSE)="","No Change Driver",VLOOKUP(A36,[1]RawData!A:DJ,100,FALSE)),"")</f>
        <v>ChMC endorsed Change Proposal</v>
      </c>
      <c r="AF36" s="26" t="str">
        <f>IF(F36="LIVE",IF(VLOOKUP(A36,[1]RawData!A:DJ,101,FALSE)="","No Change Beneficiary",VLOOKUP(A36,[1]RawData!A:DJ,101,FALSE)),"")</f>
        <v>One Market Group</v>
      </c>
      <c r="AG36" s="26" t="b">
        <f>VLOOKUP(A36,[1]RawData!A:DJ,102,FALSE)</f>
        <v>1</v>
      </c>
      <c r="AH36" s="26" t="b">
        <f>VLOOKUP(A36,[1]RawData!A:DJ,103,FALSE)</f>
        <v>0</v>
      </c>
      <c r="AI36" s="26" t="b">
        <f>VLOOKUP(A36,[1]RawData!A:DJ,104,FALSE)</f>
        <v>0</v>
      </c>
      <c r="AJ36" s="26" t="str">
        <f>IF(F36="LIVE",IF(VLOOKUP(A36,[1]RawData!A:DJ,106,FALSE)="","No DSC Service Area",VLOOKUP(A36,[1]RawData!A:DJ,106,FALSE)),"")</f>
        <v>Service Area 5: Metered Volume and Metered Quantity</v>
      </c>
      <c r="AK36" s="26" t="str">
        <f>IF(F36="LIVE",IF(VLOOKUP(A36,[1]RawData!A:DJ,107,FALSE)="","No Number of impacted DSC Service Areas",VLOOKUP(A36,[1]RawData!A:DJ,107,FALSE)),"")</f>
        <v>One</v>
      </c>
      <c r="AL36" s="26" t="str">
        <f>IF(F36="LIVE",IF(VLOOKUP(A36,[1]RawData!A:DJ,108,FALSE)="","No Change Improvement Scale",VLOOKUP(A36,[1]RawData!A:DJ,108,FALSE)),"")</f>
        <v>Low</v>
      </c>
      <c r="AM36" s="27" t="b">
        <f>VLOOKUP(A36,[1]RawData!A:DJ,88,FALSE)</f>
        <v>1</v>
      </c>
      <c r="AN36" s="27" t="b">
        <f>VLOOKUP(A36,[1]RawData!A:DJ,90,FALSE)</f>
        <v>1</v>
      </c>
      <c r="AO36" s="27" t="b">
        <f>VLOOKUP(A36,[1]RawData!A:DJ,89,FALSE)</f>
        <v>1</v>
      </c>
      <c r="AP36" s="27" t="b">
        <f>VLOOKUP(A36,[1]RawData!A:DJ,109,FALSE)</f>
        <v>0</v>
      </c>
      <c r="AQ36" s="27" t="b">
        <f>VLOOKUP(A36,[1]RawData!A:DJ,96,FALSE)</f>
        <v>0</v>
      </c>
      <c r="AR36" s="27" t="b">
        <f>VLOOKUP(A36,[1]RawData!A:DJ,110,FALSE)</f>
        <v>0</v>
      </c>
      <c r="AS36" s="26" t="str">
        <f>IF(VLOOKUP($A36,[1]RawData!$A:$DJ,111,FALSE)="","No Date",VLOOKUP($A36,[1]RawData!$A:$DJ,111,FALSE))</f>
        <v>No Date</v>
      </c>
      <c r="AT36" s="26">
        <f>IF(VLOOKUP($A36,[1]RawData!$A:$DJ,112,FALSE)="","No Date",VLOOKUP($A36,[1]RawData!$A:$DJ,112,FALSE))</f>
        <v>43138</v>
      </c>
      <c r="AU36" s="26" t="str">
        <f>IF(VLOOKUP($A36,[1]RawData!$A:$DJ,114,FALSE)="","No Date",VLOOKUP($A36,[1]RawData!$A:$DJ,114,FALSE))</f>
        <v>No Date</v>
      </c>
      <c r="AV36" s="26" t="str">
        <f>IF(VLOOKUP($A36,[1]RawData!$A:$DJ,113,FALSE)="","No Date",VLOOKUP($A36,[1]RawData!$A:$DJ,113,FALSE))</f>
        <v>No Date</v>
      </c>
    </row>
    <row r="37" spans="1:48">
      <c r="A37" s="23" t="s">
        <v>108</v>
      </c>
      <c r="B37" s="24" t="str">
        <f>VLOOKUP(G37,[1]StatusMappings!A:B,2,FALSE)</f>
        <v>1. Start-Up (Progressing through change governance)</v>
      </c>
      <c r="C37" s="23" t="s">
        <v>51</v>
      </c>
      <c r="D37" s="24" t="str">
        <f>VLOOKUP(A37,[1]RawData!A:DJ,2,FALSE)</f>
        <v>Process to provide a report when Gas Safety Regulations requests return no MPRN’s</v>
      </c>
      <c r="E37" s="24" t="str">
        <f>VLOOKUP(A37,[1]RawData!A:DJ,20,FALSE)</f>
        <v>CP</v>
      </c>
      <c r="F37" s="23" t="str">
        <f>VLOOKUP(A37,[1]RawData!A:DJ,21,FALSE)</f>
        <v>LIVE</v>
      </c>
      <c r="G37" s="23" t="str">
        <f>VLOOKUP(A37,[1]RawData!A:DJ,3,FALSE)</f>
        <v>2.2. Awaiting ME/BICC HLE Quote</v>
      </c>
      <c r="H37" s="25">
        <f t="shared" si="1"/>
        <v>0</v>
      </c>
      <c r="I37" s="25" t="str">
        <f>IF(ISNA(VLOOKUP(A37,[1]PrioritisationVariables!L:P,3,FALSE)),"",(VLOOKUP(A37,[1]PrioritisationVariables!L:P,3,FALSE)))</f>
        <v/>
      </c>
      <c r="J37" s="25" t="str">
        <f>IF(ISNA(VLOOKUP(A37,[1]PrioritisationVariables!L:P,5,FALSE)),"",(VLOOKUP(A37,[1]PrioritisationVariables!L:P,5,FALSE)))</f>
        <v/>
      </c>
      <c r="K37" s="26" t="str">
        <f>IF(F37="LIVE",IF(VLOOKUP(A37,[1]RawData!A:DJ,79,FALSE)="","No Platform",VLOOKUP(A37,[1]RawData!A:DJ,79,FALSE)),"")</f>
        <v>R &amp; N</v>
      </c>
      <c r="L37" s="26">
        <f>IF(VLOOKUP(A37,[1]RawData!A:DJ,9,FALSE)="","No Date",VLOOKUP(A37,[1]RawData!A:DJ,9,FALSE))</f>
        <v>43075</v>
      </c>
      <c r="M37" s="27" t="str">
        <f>VLOOKUP(A37,[1]RawData!A:DJ,16,FALSE)</f>
        <v>Andy Clasper</v>
      </c>
      <c r="N37" s="26" t="str">
        <f>IF(F37="LIVE",IF(VLOOKUP(A37,[1]RawData!A:DJ,19,FALSE)="","No Project Manager",VLOOKUP(A37,[1]RawData!A:DJ,19,FALSE)),"")</f>
        <v>Matt Rider</v>
      </c>
      <c r="O37" s="31">
        <f>VLOOKUP(A37,[1]RawData!A:DJ,77,FALSE)</f>
        <v>50</v>
      </c>
      <c r="P37" s="27">
        <f>VLOOKUP(A37,[1]RawData!A:DJ,78,FALSE)</f>
        <v>0</v>
      </c>
      <c r="Q37" s="26" t="str">
        <f>IF(F37="LIVE",IF(VLOOKUP(A37,[1]RawData!A:DJ,81,FALSE)="","No Delivery Team",VLOOKUP(A37,[1]RawData!A:DJ,81,FALSE)),"")</f>
        <v>ME</v>
      </c>
      <c r="R37" s="27" t="str">
        <f>VLOOKUP(A37,[1]RawData!A:DJ,80,FALSE)</f>
        <v>XO3614</v>
      </c>
      <c r="S37" s="26">
        <f>IF(F37="LIVE",IF(VLOOKUP(A37,[1]RawData!A:DJ,60,FALSE)="","No Date",VLOOKUP(A37,[1]RawData!A:DJ,60,FALSE)),"")</f>
        <v>43245</v>
      </c>
      <c r="T37" s="26" t="str">
        <f>IF(VLOOKUP(A37,[1]RawData!A:DJ,61,FALSE)="","No Date",VLOOKUP(A37,[1]RawData!A:DJ,61,FALSE))</f>
        <v>No Date</v>
      </c>
      <c r="U37" s="26">
        <f>IF(F37="LIVE",IF(VLOOKUP(A37,[1]RawData!A:DJ,11,FALSE)="","No Date",VLOOKUP(A37,[1]RawData!A:DJ,11,FALSE)),"")</f>
        <v>43154</v>
      </c>
      <c r="V37" s="26" t="str">
        <f>IF(F37="LIVE",IF(VLOOKUP(A37,[1]RawData!A:DJ,82,FALSE)="","No Application",VLOOKUP(A37,[1]RawData!A:DJ,82,FALSE)),"")</f>
        <v>ISU</v>
      </c>
      <c r="W37" s="26" t="str">
        <f>IF(F37="LIVE",IF(VLOOKUP(A37,[1]RawData!A:DJ,83,FALSE)="","No Process",VLOOKUP(A37,[1]RawData!A:DJ,83,FALSE)),"")</f>
        <v>Other</v>
      </c>
      <c r="X37" s="26" t="str">
        <f>IF(F37="LIVE",IF(VLOOKUP(A37,[1]RawData!A:DJ,84,FALSE)="","No Delivery Effort",VLOOKUP(A37,[1]RawData!A:DJ,84,FALSE)),"")</f>
        <v>31-100days</v>
      </c>
      <c r="Y37" s="27" t="b">
        <f>VLOOKUP(A37,[1]RawData!A:DJ,85,FALSE)</f>
        <v>0</v>
      </c>
      <c r="Z37" s="26" t="str">
        <f>IF((AND(F37="LIVE",Y37=TRUE)),IF(VLOOKUP(A37,[1]RawData!A:DJ,86,FALSE)="","No Workaround Accountability",VLOOKUP(A37,[1]RawData!A:DJ,86,FALSE)),"")</f>
        <v/>
      </c>
      <c r="AA37" s="26" t="str">
        <f>IF((AND(F37="LIVE",Y37=TRUE)),IF(VLOOKUP(A37,[1]RawData!A:DJ,98,FALSE)="","No Workaround Frequency",VLOOKUP(A37,[1]RawData!A:DJ,98,FALSE)),"")</f>
        <v/>
      </c>
      <c r="AB37" s="26" t="str">
        <f>IF((AND(F37="LIVE",Y37=TRUE)),IF(VLOOKUP(A37,[1]RawData!A:DJ,99,FALSE)="","No Xoserve FTEs",VLOOKUP(A37,[1]RawData!A:DJ,99,FALSE)),"")</f>
        <v/>
      </c>
      <c r="AC37" s="26" t="str">
        <f>IF((AND(F37="LIVE",Y37=TRUE)),IF(VLOOKUP(A37,[1]RawData!A:DJ,94,FALSE)="","No Workaround Intensity",VLOOKUP(A37,[1]RawData!A:DJ,94,FALSE)),"")</f>
        <v/>
      </c>
      <c r="AD37" s="26" t="str">
        <f>IF((AND(F37="LIVE",Y37=TRUE)),IF(VLOOKUP(A37,[1]RawData!A:DJ,87,FALSE)="","No Lifespan Date",VLOOKUP(A37,[1]RawData!A:DJ,87,FALSE)),"")</f>
        <v/>
      </c>
      <c r="AE37" s="26" t="str">
        <f>IF(F37="LIVE",IF(VLOOKUP(A37,[1]RawData!A:DJ,100,FALSE)="","No Change Driver",VLOOKUP(A37,[1]RawData!A:DJ,100,FALSE)),"")</f>
        <v>ChMC endorsed Change Proposal</v>
      </c>
      <c r="AF37" s="26" t="str">
        <f>IF(F37="LIVE",IF(VLOOKUP(A37,[1]RawData!A:DJ,101,FALSE)="","No Change Beneficiary",VLOOKUP(A37,[1]RawData!A:DJ,101,FALSE)),"")</f>
        <v>Multiple Market Participants</v>
      </c>
      <c r="AG37" s="26" t="b">
        <f>VLOOKUP(A37,[1]RawData!A:DJ,102,FALSE)</f>
        <v>0</v>
      </c>
      <c r="AH37" s="26" t="b">
        <f>VLOOKUP(A37,[1]RawData!A:DJ,103,FALSE)</f>
        <v>1</v>
      </c>
      <c r="AI37" s="26" t="b">
        <f>VLOOKUP(A37,[1]RawData!A:DJ,104,FALSE)</f>
        <v>0</v>
      </c>
      <c r="AJ37" s="26" t="str">
        <f>IF(F37="LIVE",IF(VLOOKUP(A37,[1]RawData!A:DJ,106,FALSE)="","No DSC Service Area",VLOOKUP(A37,[1]RawData!A:DJ,106,FALSE)),"")</f>
        <v>No DSC Service Area</v>
      </c>
      <c r="AK37" s="26" t="str">
        <f>IF(F37="LIVE",IF(VLOOKUP(A37,[1]RawData!A:DJ,107,FALSE)="","No Number of impacted DSC Service Areas",VLOOKUP(A37,[1]RawData!A:DJ,107,FALSE)),"")</f>
        <v>No Number of impacted DSC Service Areas</v>
      </c>
      <c r="AL37" s="26" t="str">
        <f>IF(F37="LIVE",IF(VLOOKUP(A37,[1]RawData!A:DJ,108,FALSE)="","No Change Improvement Scale",VLOOKUP(A37,[1]RawData!A:DJ,108,FALSE)),"")</f>
        <v>No Change Improvement Scale</v>
      </c>
      <c r="AM37" s="27" t="b">
        <f>VLOOKUP(A37,[1]RawData!A:DJ,88,FALSE)</f>
        <v>0</v>
      </c>
      <c r="AN37" s="27" t="b">
        <f>VLOOKUP(A37,[1]RawData!A:DJ,90,FALSE)</f>
        <v>0</v>
      </c>
      <c r="AO37" s="27" t="b">
        <f>VLOOKUP(A37,[1]RawData!A:DJ,89,FALSE)</f>
        <v>0</v>
      </c>
      <c r="AP37" s="27" t="b">
        <f>VLOOKUP(A37,[1]RawData!A:DJ,109,FALSE)</f>
        <v>0</v>
      </c>
      <c r="AQ37" s="27" t="b">
        <f>VLOOKUP(A37,[1]RawData!A:DJ,96,FALSE)</f>
        <v>0</v>
      </c>
      <c r="AR37" s="27" t="b">
        <f>VLOOKUP(A37,[1]RawData!A:DJ,110,FALSE)</f>
        <v>0</v>
      </c>
      <c r="AS37" s="26">
        <f>IF(VLOOKUP($A37,[1]RawData!$A:$DJ,111,FALSE)="","No Date",VLOOKUP($A37,[1]RawData!$A:$DJ,111,FALSE))</f>
        <v>43110</v>
      </c>
      <c r="AT37" s="26" t="str">
        <f>IF(VLOOKUP($A37,[1]RawData!$A:$DJ,112,FALSE)="","No Date",VLOOKUP($A37,[1]RawData!$A:$DJ,112,FALSE))</f>
        <v>No Date</v>
      </c>
      <c r="AU37" s="26" t="str">
        <f>IF(VLOOKUP($A37,[1]RawData!$A:$DJ,114,FALSE)="","No Date",VLOOKUP($A37,[1]RawData!$A:$DJ,114,FALSE))</f>
        <v>No Date</v>
      </c>
      <c r="AV37" s="26" t="str">
        <f>IF(VLOOKUP($A37,[1]RawData!$A:$DJ,113,FALSE)="","No Date",VLOOKUP($A37,[1]RawData!$A:$DJ,113,FALSE))</f>
        <v>No Date</v>
      </c>
    </row>
    <row r="38" spans="1:48">
      <c r="A38" s="23" t="s">
        <v>76</v>
      </c>
      <c r="B38" s="24" t="str">
        <f>VLOOKUP(G38,[1]StatusMappings!A:B,2,FALSE)</f>
        <v>2. Change sanction/approved and in project delivery</v>
      </c>
      <c r="C38" s="23" t="s">
        <v>63</v>
      </c>
      <c r="D38" s="24" t="str">
        <f>VLOOKUP(A38,[1]RawData!A:DJ,2,FALSE)</f>
        <v>Energy Theft Tip-off Service Data Provision</v>
      </c>
      <c r="E38" s="24" t="str">
        <f>VLOOKUP(A38,[1]RawData!A:DJ,20,FALSE)</f>
        <v>CP</v>
      </c>
      <c r="F38" s="23" t="str">
        <f>VLOOKUP(A38,[1]RawData!A:DJ,21,FALSE)</f>
        <v>LIVE</v>
      </c>
      <c r="G38" s="23" t="str">
        <f>VLOOKUP(A38,[1]RawData!A:DJ,3,FALSE)</f>
        <v>11. Change In Delivery</v>
      </c>
      <c r="H38" s="25">
        <f t="shared" si="1"/>
        <v>0</v>
      </c>
      <c r="I38" s="25" t="str">
        <f>IF(ISNA(VLOOKUP(A38,[1]PrioritisationVariables!L:P,3,FALSE)),"",(VLOOKUP(A38,[1]PrioritisationVariables!L:P,3,FALSE)))</f>
        <v>TBP</v>
      </c>
      <c r="J38" s="25" t="str">
        <f>IF(ISNA(VLOOKUP(A38,[1]PrioritisationVariables!L:P,5,FALSE)),"",(VLOOKUP(A38,[1]PrioritisationVariables!L:P,5,FALSE)))</f>
        <v>High</v>
      </c>
      <c r="K38" s="26" t="str">
        <f>IF(F38="LIVE",IF(VLOOKUP(A38,[1]RawData!A:DJ,79,FALSE)="","No Platform",VLOOKUP(A38,[1]RawData!A:DJ,79,FALSE)),"")</f>
        <v>R &amp; N</v>
      </c>
      <c r="L38" s="26">
        <f>IF(VLOOKUP(A38,[1]RawData!A:DJ,9,FALSE)="","No Date",VLOOKUP(A38,[1]RawData!A:DJ,9,FALSE))</f>
        <v>42444</v>
      </c>
      <c r="M38" s="27" t="str">
        <f>VLOOKUP(A38,[1]RawData!A:DJ,16,FALSE)</f>
        <v>Alex Ross-Shaw</v>
      </c>
      <c r="N38" s="26" t="str">
        <f>IF(F38="LIVE",IF(VLOOKUP(A38,[1]RawData!A:DJ,19,FALSE)="","No Project Manager",VLOOKUP(A38,[1]RawData!A:DJ,19,FALSE)),"")</f>
        <v>Christina Francis</v>
      </c>
      <c r="O38" s="31">
        <f>VLOOKUP(A38,[1]RawData!A:DJ,77,FALSE)</f>
        <v>2</v>
      </c>
      <c r="P38" s="27" t="str">
        <f>VLOOKUP(A38,[1]RawData!A:DJ,78,FALSE)</f>
        <v xml:space="preserve">UKLP222 </v>
      </c>
      <c r="Q38" s="26" t="str">
        <f>IF(F38="LIVE",IF(VLOOKUP(A38,[1]RawData!A:DJ,81,FALSE)="","No Delivery Team",VLOOKUP(A38,[1]RawData!A:DJ,81,FALSE)),"")</f>
        <v>Project Delivery</v>
      </c>
      <c r="R38" s="27">
        <f>VLOOKUP(A38,[1]RawData!A:DJ,80,FALSE)</f>
        <v>0</v>
      </c>
      <c r="S38" s="26">
        <f>IF(F38="LIVE",IF(VLOOKUP(A38,[1]RawData!A:DJ,60,FALSE)="","No Date",VLOOKUP(A38,[1]RawData!A:DJ,60,FALSE)),"")</f>
        <v>43280</v>
      </c>
      <c r="T38" s="26" t="str">
        <f>IF(VLOOKUP(A38,[1]RawData!A:DJ,61,FALSE)="","No Date",VLOOKUP(A38,[1]RawData!A:DJ,61,FALSE))</f>
        <v>No Date</v>
      </c>
      <c r="U38" s="26">
        <f>IF(F38="LIVE",IF(VLOOKUP(A38,[1]RawData!A:DJ,11,FALSE)="","No Date",VLOOKUP(A38,[1]RawData!A:DJ,11,FALSE)),"")</f>
        <v>43280</v>
      </c>
      <c r="V38" s="26" t="str">
        <f>IF(F38="LIVE",IF(VLOOKUP(A38,[1]RawData!A:DJ,82,FALSE)="","No Application",VLOOKUP(A38,[1]RawData!A:DJ,82,FALSE)),"")</f>
        <v>Other</v>
      </c>
      <c r="W38" s="26" t="str">
        <f>IF(F38="LIVE",IF(VLOOKUP(A38,[1]RawData!A:DJ,83,FALSE)="","No Process",VLOOKUP(A38,[1]RawData!A:DJ,83,FALSE)),"")</f>
        <v>Other</v>
      </c>
      <c r="X38" s="26" t="str">
        <f>IF(F38="LIVE",IF(VLOOKUP(A38,[1]RawData!A:DJ,84,FALSE)="","No Delivery Effort",VLOOKUP(A38,[1]RawData!A:DJ,84,FALSE)),"")</f>
        <v>31-100days</v>
      </c>
      <c r="Y38" s="27" t="b">
        <f>VLOOKUP(A38,[1]RawData!A:DJ,85,FALSE)</f>
        <v>0</v>
      </c>
      <c r="Z38" s="26" t="str">
        <f>IF((AND(F38="LIVE",Y38=TRUE)),IF(VLOOKUP(A38,[1]RawData!A:DJ,86,FALSE)="","No Workaround Accountability",VLOOKUP(A38,[1]RawData!A:DJ,86,FALSE)),"")</f>
        <v/>
      </c>
      <c r="AA38" s="26" t="str">
        <f>IF((AND(F38="LIVE",Y38=TRUE)),IF(VLOOKUP(A38,[1]RawData!A:DJ,98,FALSE)="","No Workaround Frequency",VLOOKUP(A38,[1]RawData!A:DJ,98,FALSE)),"")</f>
        <v/>
      </c>
      <c r="AB38" s="26" t="str">
        <f>IF((AND(F38="LIVE",Y38=TRUE)),IF(VLOOKUP(A38,[1]RawData!A:DJ,99,FALSE)="","No Xoserve FTEs",VLOOKUP(A38,[1]RawData!A:DJ,99,FALSE)),"")</f>
        <v/>
      </c>
      <c r="AC38" s="26" t="str">
        <f>IF((AND(F38="LIVE",Y38=TRUE)),IF(VLOOKUP(A38,[1]RawData!A:DJ,94,FALSE)="","No Workaround Intensity",VLOOKUP(A38,[1]RawData!A:DJ,94,FALSE)),"")</f>
        <v/>
      </c>
      <c r="AD38" s="26" t="str">
        <f>IF((AND(F38="LIVE",Y38=TRUE)),IF(VLOOKUP(A38,[1]RawData!A:DJ,87,FALSE)="","No Lifespan Date",VLOOKUP(A38,[1]RawData!A:DJ,87,FALSE)),"")</f>
        <v/>
      </c>
      <c r="AE38" s="26" t="str">
        <f>IF(F38="LIVE",IF(VLOOKUP(A38,[1]RawData!A:DJ,100,FALSE)="","No Change Driver",VLOOKUP(A38,[1]RawData!A:DJ,100,FALSE)),"")</f>
        <v>No Change Driver</v>
      </c>
      <c r="AF38" s="26" t="str">
        <f>IF(F38="LIVE",IF(VLOOKUP(A38,[1]RawData!A:DJ,101,FALSE)="","No Change Beneficiary",VLOOKUP(A38,[1]RawData!A:DJ,101,FALSE)),"")</f>
        <v>No Change Beneficiary</v>
      </c>
      <c r="AG38" s="26" t="b">
        <f>VLOOKUP(A38,[1]RawData!A:DJ,102,FALSE)</f>
        <v>0</v>
      </c>
      <c r="AH38" s="26" t="b">
        <f>VLOOKUP(A38,[1]RawData!A:DJ,103,FALSE)</f>
        <v>0</v>
      </c>
      <c r="AI38" s="26" t="b">
        <f>VLOOKUP(A38,[1]RawData!A:DJ,104,FALSE)</f>
        <v>0</v>
      </c>
      <c r="AJ38" s="26" t="str">
        <f>IF(F38="LIVE",IF(VLOOKUP(A38,[1]RawData!A:DJ,106,FALSE)="","No DSC Service Area",VLOOKUP(A38,[1]RawData!A:DJ,106,FALSE)),"")</f>
        <v>No DSC Service Area</v>
      </c>
      <c r="AK38" s="26" t="str">
        <f>IF(F38="LIVE",IF(VLOOKUP(A38,[1]RawData!A:DJ,107,FALSE)="","No Number of impacted DSC Service Areas",VLOOKUP(A38,[1]RawData!A:DJ,107,FALSE)),"")</f>
        <v>No Number of impacted DSC Service Areas</v>
      </c>
      <c r="AL38" s="26" t="str">
        <f>IF(F38="LIVE",IF(VLOOKUP(A38,[1]RawData!A:DJ,108,FALSE)="","No Change Improvement Scale",VLOOKUP(A38,[1]RawData!A:DJ,108,FALSE)),"")</f>
        <v>No Change Improvement Scale</v>
      </c>
      <c r="AM38" s="27" t="b">
        <f>VLOOKUP(A38,[1]RawData!A:DJ,88,FALSE)</f>
        <v>0</v>
      </c>
      <c r="AN38" s="27" t="b">
        <f>VLOOKUP(A38,[1]RawData!A:DJ,90,FALSE)</f>
        <v>0</v>
      </c>
      <c r="AO38" s="27" t="b">
        <f>VLOOKUP(A38,[1]RawData!A:DJ,89,FALSE)</f>
        <v>0</v>
      </c>
      <c r="AP38" s="27" t="b">
        <f>VLOOKUP(A38,[1]RawData!A:DJ,109,FALSE)</f>
        <v>0</v>
      </c>
      <c r="AQ38" s="27" t="b">
        <f>VLOOKUP(A38,[1]RawData!A:DJ,96,FALSE)</f>
        <v>0</v>
      </c>
      <c r="AR38" s="27" t="b">
        <f>VLOOKUP(A38,[1]RawData!A:DJ,110,FALSE)</f>
        <v>0</v>
      </c>
      <c r="AS38" s="26">
        <f>IF(VLOOKUP($A38,[1]RawData!$A:$DJ,111,FALSE)="","No Date",VLOOKUP($A38,[1]RawData!$A:$DJ,111,FALSE))</f>
        <v>43019</v>
      </c>
      <c r="AT38" s="26">
        <f>IF(VLOOKUP($A38,[1]RawData!$A:$DJ,112,FALSE)="","No Date",VLOOKUP($A38,[1]RawData!$A:$DJ,112,FALSE))</f>
        <v>43019</v>
      </c>
      <c r="AU38" s="26">
        <f>IF(VLOOKUP($A38,[1]RawData!$A:$DJ,114,FALSE)="","No Date",VLOOKUP($A38,[1]RawData!$A:$DJ,114,FALSE))</f>
        <v>43110</v>
      </c>
      <c r="AV38" s="26" t="str">
        <f>IF(VLOOKUP($A38,[1]RawData!$A:$DJ,113,FALSE)="","No Date",VLOOKUP($A38,[1]RawData!$A:$DJ,113,FALSE))</f>
        <v>No Date</v>
      </c>
    </row>
    <row r="39" spans="1:48">
      <c r="A39" s="23">
        <v>4186</v>
      </c>
      <c r="B39" s="24" t="e">
        <f>VLOOKUP(G39,[1]StatusMappings!A:B,2,FALSE)</f>
        <v>#N/A</v>
      </c>
      <c r="C39" s="23" t="s">
        <v>62</v>
      </c>
      <c r="D39" s="24" t="e">
        <f>VLOOKUP(A39,[1]RawData!A:DJ,2,FALSE)</f>
        <v>#N/A</v>
      </c>
      <c r="E39" s="24" t="e">
        <f>VLOOKUP(A39,[1]RawData!A:DJ,20,FALSE)</f>
        <v>#N/A</v>
      </c>
      <c r="F39" s="23" t="e">
        <f>VLOOKUP(A39,[1]RawData!A:DJ,21,FALSE)</f>
        <v>#N/A</v>
      </c>
      <c r="G39" s="23" t="e">
        <f>VLOOKUP(A39,[1]RawData!A:DJ,3,FALSE)</f>
        <v>#N/A</v>
      </c>
      <c r="H39" s="25">
        <f t="shared" si="1"/>
        <v>0</v>
      </c>
      <c r="I39" s="25" t="str">
        <f>IF(ISNA(VLOOKUP(A39,[1]PrioritisationVariables!L:P,3,FALSE)),"",(VLOOKUP(A39,[1]PrioritisationVariables!L:P,3,FALSE)))</f>
        <v/>
      </c>
      <c r="J39" s="25" t="str">
        <f>IF(ISNA(VLOOKUP(A39,[1]PrioritisationVariables!L:P,5,FALSE)),"",(VLOOKUP(A39,[1]PrioritisationVariables!L:P,5,FALSE)))</f>
        <v/>
      </c>
      <c r="K39" s="26" t="e">
        <f>IF(F39="LIVE",IF(VLOOKUP(A39,[1]RawData!A:DJ,79,FALSE)="","No Platform",VLOOKUP(A39,[1]RawData!A:DJ,79,FALSE)),"")</f>
        <v>#N/A</v>
      </c>
      <c r="L39" s="26" t="e">
        <f>IF(VLOOKUP(A39,[1]RawData!A:DJ,9,FALSE)="","No Date",VLOOKUP(A39,[1]RawData!A:DJ,9,FALSE))</f>
        <v>#N/A</v>
      </c>
      <c r="M39" s="27" t="e">
        <f>VLOOKUP(A39,[1]RawData!A:DJ,16,FALSE)</f>
        <v>#N/A</v>
      </c>
      <c r="N39" s="26" t="e">
        <f>IF(F39="LIVE",IF(VLOOKUP(A39,[1]RawData!A:DJ,19,FALSE)="","No Project Manager",VLOOKUP(A39,[1]RawData!A:DJ,19,FALSE)),"")</f>
        <v>#N/A</v>
      </c>
      <c r="O39" s="31" t="e">
        <f>VLOOKUP(A39,[1]RawData!A:DJ,77,FALSE)</f>
        <v>#N/A</v>
      </c>
      <c r="P39" s="27" t="e">
        <f>VLOOKUP(A39,[1]RawData!A:DJ,78,FALSE)</f>
        <v>#N/A</v>
      </c>
      <c r="Q39" s="26" t="e">
        <f>IF(F39="LIVE",IF(VLOOKUP(A39,[1]RawData!A:DJ,81,FALSE)="","No Delivery Team",VLOOKUP(A39,[1]RawData!A:DJ,81,FALSE)),"")</f>
        <v>#N/A</v>
      </c>
      <c r="R39" s="27" t="e">
        <f>VLOOKUP(A39,[1]RawData!A:DJ,80,FALSE)</f>
        <v>#N/A</v>
      </c>
      <c r="S39" s="26" t="e">
        <f>IF(F39="LIVE",IF(VLOOKUP(A39,[1]RawData!A:DJ,60,FALSE)="","No Date",VLOOKUP(A39,[1]RawData!A:DJ,60,FALSE)),"")</f>
        <v>#N/A</v>
      </c>
      <c r="T39" s="26" t="e">
        <f>IF(VLOOKUP(A39,[1]RawData!A:DJ,61,FALSE)="","No Date",VLOOKUP(A39,[1]RawData!A:DJ,61,FALSE))</f>
        <v>#N/A</v>
      </c>
      <c r="U39" s="26" t="e">
        <f>IF(F39="LIVE",IF(VLOOKUP(A39,[1]RawData!A:DJ,11,FALSE)="","No Date",VLOOKUP(A39,[1]RawData!A:DJ,11,FALSE)),"")</f>
        <v>#N/A</v>
      </c>
      <c r="V39" s="26" t="e">
        <f>IF(F39="LIVE",IF(VLOOKUP(A39,[1]RawData!A:DJ,82,FALSE)="","No Application",VLOOKUP(A39,[1]RawData!A:DJ,82,FALSE)),"")</f>
        <v>#N/A</v>
      </c>
      <c r="W39" s="26" t="e">
        <f>IF(F39="LIVE",IF(VLOOKUP(A39,[1]RawData!A:DJ,83,FALSE)="","No Process",VLOOKUP(A39,[1]RawData!A:DJ,83,FALSE)),"")</f>
        <v>#N/A</v>
      </c>
      <c r="X39" s="26" t="e">
        <f>IF(F39="LIVE",IF(VLOOKUP(A39,[1]RawData!A:DJ,84,FALSE)="","No Delivery Effort",VLOOKUP(A39,[1]RawData!A:DJ,84,FALSE)),"")</f>
        <v>#N/A</v>
      </c>
      <c r="Y39" s="27" t="e">
        <f>VLOOKUP(A39,[1]RawData!A:DJ,85,FALSE)</f>
        <v>#N/A</v>
      </c>
      <c r="Z39" s="26" t="e">
        <f>IF((AND(F39="LIVE",Y39=TRUE)),IF(VLOOKUP(A39,[1]RawData!A:DJ,86,FALSE)="","No Workaround Accountability",VLOOKUP(A39,[1]RawData!A:DJ,86,FALSE)),"")</f>
        <v>#N/A</v>
      </c>
      <c r="AA39" s="26" t="e">
        <f>IF((AND(F39="LIVE",Y39=TRUE)),IF(VLOOKUP(A39,[1]RawData!A:DJ,98,FALSE)="","No Workaround Frequency",VLOOKUP(A39,[1]RawData!A:DJ,98,FALSE)),"")</f>
        <v>#N/A</v>
      </c>
      <c r="AB39" s="26" t="e">
        <f>IF((AND(F39="LIVE",Y39=TRUE)),IF(VLOOKUP(A39,[1]RawData!A:DJ,99,FALSE)="","No Xoserve FTEs",VLOOKUP(A39,[1]RawData!A:DJ,99,FALSE)),"")</f>
        <v>#N/A</v>
      </c>
      <c r="AC39" s="26" t="e">
        <f>IF((AND(F39="LIVE",Y39=TRUE)),IF(VLOOKUP(A39,[1]RawData!A:DJ,94,FALSE)="","No Workaround Intensity",VLOOKUP(A39,[1]RawData!A:DJ,94,FALSE)),"")</f>
        <v>#N/A</v>
      </c>
      <c r="AD39" s="26" t="e">
        <f>IF((AND(F39="LIVE",Y39=TRUE)),IF(VLOOKUP(A39,[1]RawData!A:DJ,87,FALSE)="","No Lifespan Date",VLOOKUP(A39,[1]RawData!A:DJ,87,FALSE)),"")</f>
        <v>#N/A</v>
      </c>
      <c r="AE39" s="26" t="e">
        <f>IF(F39="LIVE",IF(VLOOKUP(A39,[1]RawData!A:DJ,100,FALSE)="","No Change Driver",VLOOKUP(A39,[1]RawData!A:DJ,100,FALSE)),"")</f>
        <v>#N/A</v>
      </c>
      <c r="AF39" s="26" t="e">
        <f>IF(F39="LIVE",IF(VLOOKUP(A39,[1]RawData!A:DJ,101,FALSE)="","No Change Beneficiary",VLOOKUP(A39,[1]RawData!A:DJ,101,FALSE)),"")</f>
        <v>#N/A</v>
      </c>
      <c r="AG39" s="26" t="e">
        <f>VLOOKUP(A39,[1]RawData!A:DJ,102,FALSE)</f>
        <v>#N/A</v>
      </c>
      <c r="AH39" s="26" t="e">
        <f>VLOOKUP(A39,[1]RawData!A:DJ,103,FALSE)</f>
        <v>#N/A</v>
      </c>
      <c r="AI39" s="26" t="e">
        <f>VLOOKUP(A39,[1]RawData!A:DJ,104,FALSE)</f>
        <v>#N/A</v>
      </c>
      <c r="AJ39" s="26" t="e">
        <f>IF(F39="LIVE",IF(VLOOKUP(A39,[1]RawData!A:DJ,106,FALSE)="","No DSC Service Area",VLOOKUP(A39,[1]RawData!A:DJ,106,FALSE)),"")</f>
        <v>#N/A</v>
      </c>
      <c r="AK39" s="26" t="e">
        <f>IF(F39="LIVE",IF(VLOOKUP(A39,[1]RawData!A:DJ,107,FALSE)="","No Number of impacted DSC Service Areas",VLOOKUP(A39,[1]RawData!A:DJ,107,FALSE)),"")</f>
        <v>#N/A</v>
      </c>
      <c r="AL39" s="26" t="e">
        <f>IF(F39="LIVE",IF(VLOOKUP(A39,[1]RawData!A:DJ,108,FALSE)="","No Change Improvement Scale",VLOOKUP(A39,[1]RawData!A:DJ,108,FALSE)),"")</f>
        <v>#N/A</v>
      </c>
      <c r="AM39" s="27" t="e">
        <f>VLOOKUP(A39,[1]RawData!A:DJ,88,FALSE)</f>
        <v>#N/A</v>
      </c>
      <c r="AN39" s="27" t="e">
        <f>VLOOKUP(A39,[1]RawData!A:DJ,90,FALSE)</f>
        <v>#N/A</v>
      </c>
      <c r="AO39" s="27" t="e">
        <f>VLOOKUP(A39,[1]RawData!A:DJ,89,FALSE)</f>
        <v>#N/A</v>
      </c>
      <c r="AP39" s="27" t="e">
        <f>VLOOKUP(A39,[1]RawData!A:DJ,109,FALSE)</f>
        <v>#N/A</v>
      </c>
      <c r="AQ39" s="27" t="e">
        <f>VLOOKUP(A39,[1]RawData!A:DJ,96,FALSE)</f>
        <v>#N/A</v>
      </c>
      <c r="AR39" s="27" t="e">
        <f>VLOOKUP(A39,[1]RawData!A:DJ,110,FALSE)</f>
        <v>#N/A</v>
      </c>
      <c r="AS39" s="26" t="e">
        <f>IF(VLOOKUP($A39,[1]RawData!$A:$DJ,111,FALSE)="","No Date",VLOOKUP($A39,[1]RawData!$A:$DJ,111,FALSE))</f>
        <v>#N/A</v>
      </c>
      <c r="AT39" s="26" t="e">
        <f>IF(VLOOKUP($A39,[1]RawData!$A:$DJ,112,FALSE)="","No Date",VLOOKUP($A39,[1]RawData!$A:$DJ,112,FALSE))</f>
        <v>#N/A</v>
      </c>
      <c r="AU39" s="26" t="e">
        <f>IF(VLOOKUP($A39,[1]RawData!$A:$DJ,114,FALSE)="","No Date",VLOOKUP($A39,[1]RawData!$A:$DJ,114,FALSE))</f>
        <v>#N/A</v>
      </c>
      <c r="AV39" s="26" t="e">
        <f>IF(VLOOKUP($A39,[1]RawData!$A:$DJ,113,FALSE)="","No Date",VLOOKUP($A39,[1]RawData!$A:$DJ,113,FALSE))</f>
        <v>#N/A</v>
      </c>
    </row>
    <row r="40" spans="1:48">
      <c r="A40" s="23" t="s">
        <v>109</v>
      </c>
      <c r="B40" s="24" t="str">
        <f>VLOOKUP(G40,[1]StatusMappings!A:B,2,FALSE)</f>
        <v>2. Change sanction/approved and in project delivery</v>
      </c>
      <c r="C40" s="23" t="s">
        <v>63</v>
      </c>
      <c r="D40" s="24" t="str">
        <f>VLOOKUP(A40,[1]RawData!A:DJ,2,FALSE)</f>
        <v>Address Maintenance Solution</v>
      </c>
      <c r="E40" s="24" t="str">
        <f>VLOOKUP(A40,[1]RawData!A:DJ,20,FALSE)</f>
        <v>CR (Internal)</v>
      </c>
      <c r="F40" s="23" t="str">
        <f>VLOOKUP(A40,[1]RawData!A:DJ,21,FALSE)</f>
        <v>LIVE</v>
      </c>
      <c r="G40" s="23" t="str">
        <f>VLOOKUP(A40,[1]RawData!A:DJ,3,FALSE)</f>
        <v>11. Change In Delivery</v>
      </c>
      <c r="H40" s="25">
        <f t="shared" si="1"/>
        <v>0</v>
      </c>
      <c r="I40" s="25" t="str">
        <f>IF(ISNA(VLOOKUP(A40,[1]PrioritisationVariables!L:P,3,FALSE)),"",(VLOOKUP(A40,[1]PrioritisationVariables!L:P,3,FALSE)))</f>
        <v/>
      </c>
      <c r="J40" s="25" t="str">
        <f>IF(ISNA(VLOOKUP(A40,[1]PrioritisationVariables!L:P,5,FALSE)),"",(VLOOKUP(A40,[1]PrioritisationVariables!L:P,5,FALSE)))</f>
        <v/>
      </c>
      <c r="K40" s="26" t="str">
        <f>IF(F40="LIVE",IF(VLOOKUP(A40,[1]RawData!A:DJ,79,FALSE)="","No Platform",VLOOKUP(A40,[1]RawData!A:DJ,79,FALSE)),"")</f>
        <v>R &amp; N</v>
      </c>
      <c r="L40" s="26">
        <f>IF(VLOOKUP(A40,[1]RawData!A:DJ,9,FALSE)="","No Date",VLOOKUP(A40,[1]RawData!A:DJ,9,FALSE))</f>
        <v>42816</v>
      </c>
      <c r="M40" s="27" t="str">
        <f>VLOOKUP(A40,[1]RawData!A:DJ,16,FALSE)</f>
        <v>Steve Ganney</v>
      </c>
      <c r="N40" s="26" t="str">
        <f>IF(F40="LIVE",IF(VLOOKUP(A40,[1]RawData!A:DJ,19,FALSE)="","No Project Manager",VLOOKUP(A40,[1]RawData!A:DJ,19,FALSE)),"")</f>
        <v>Christina Francis</v>
      </c>
      <c r="O40" s="31">
        <f>VLOOKUP(A40,[1]RawData!A:DJ,77,FALSE)</f>
        <v>2</v>
      </c>
      <c r="P40" s="27">
        <f>VLOOKUP(A40,[1]RawData!A:DJ,78,FALSE)</f>
        <v>0</v>
      </c>
      <c r="Q40" s="26" t="str">
        <f>IF(F40="LIVE",IF(VLOOKUP(A40,[1]RawData!A:DJ,81,FALSE)="","No Delivery Team",VLOOKUP(A40,[1]RawData!A:DJ,81,FALSE)),"")</f>
        <v>Project Delivery</v>
      </c>
      <c r="R40" s="27">
        <f>VLOOKUP(A40,[1]RawData!A:DJ,80,FALSE)</f>
        <v>0</v>
      </c>
      <c r="S40" s="26">
        <f>IF(F40="LIVE",IF(VLOOKUP(A40,[1]RawData!A:DJ,60,FALSE)="","No Date",VLOOKUP(A40,[1]RawData!A:DJ,60,FALSE)),"")</f>
        <v>43280</v>
      </c>
      <c r="T40" s="26" t="str">
        <f>IF(VLOOKUP(A40,[1]RawData!A:DJ,61,FALSE)="","No Date",VLOOKUP(A40,[1]RawData!A:DJ,61,FALSE))</f>
        <v>No Date</v>
      </c>
      <c r="U40" s="26">
        <f>IF(F40="LIVE",IF(VLOOKUP(A40,[1]RawData!A:DJ,11,FALSE)="","No Date",VLOOKUP(A40,[1]RawData!A:DJ,11,FALSE)),"")</f>
        <v>43280</v>
      </c>
      <c r="V40" s="26" t="str">
        <f>IF(F40="LIVE",IF(VLOOKUP(A40,[1]RawData!A:DJ,82,FALSE)="","No Application",VLOOKUP(A40,[1]RawData!A:DJ,82,FALSE)),"")</f>
        <v>ISU</v>
      </c>
      <c r="W40" s="26" t="str">
        <f>IF(F40="LIVE",IF(VLOOKUP(A40,[1]RawData!A:DJ,83,FALSE)="","No Process",VLOOKUP(A40,[1]RawData!A:DJ,83,FALSE)),"")</f>
        <v>SPA</v>
      </c>
      <c r="X40" s="26" t="str">
        <f>IF(F40="LIVE",IF(VLOOKUP(A40,[1]RawData!A:DJ,84,FALSE)="","No Delivery Effort",VLOOKUP(A40,[1]RawData!A:DJ,84,FALSE)),"")</f>
        <v>31-100days</v>
      </c>
      <c r="Y40" s="27" t="b">
        <f>VLOOKUP(A40,[1]RawData!A:DJ,85,FALSE)</f>
        <v>0</v>
      </c>
      <c r="Z40" s="26" t="str">
        <f>IF((AND(F40="LIVE",Y40=TRUE)),IF(VLOOKUP(A40,[1]RawData!A:DJ,86,FALSE)="","No Workaround Accountability",VLOOKUP(A40,[1]RawData!A:DJ,86,FALSE)),"")</f>
        <v/>
      </c>
      <c r="AA40" s="26" t="str">
        <f>IF((AND(F40="LIVE",Y40=TRUE)),IF(VLOOKUP(A40,[1]RawData!A:DJ,98,FALSE)="","No Workaround Frequency",VLOOKUP(A40,[1]RawData!A:DJ,98,FALSE)),"")</f>
        <v/>
      </c>
      <c r="AB40" s="26" t="str">
        <f>IF((AND(F40="LIVE",Y40=TRUE)),IF(VLOOKUP(A40,[1]RawData!A:DJ,99,FALSE)="","No Xoserve FTEs",VLOOKUP(A40,[1]RawData!A:DJ,99,FALSE)),"")</f>
        <v/>
      </c>
      <c r="AC40" s="26" t="str">
        <f>IF((AND(F40="LIVE",Y40=TRUE)),IF(VLOOKUP(A40,[1]RawData!A:DJ,94,FALSE)="","No Workaround Intensity",VLOOKUP(A40,[1]RawData!A:DJ,94,FALSE)),"")</f>
        <v/>
      </c>
      <c r="AD40" s="26" t="str">
        <f>IF((AND(F40="LIVE",Y40=TRUE)),IF(VLOOKUP(A40,[1]RawData!A:DJ,87,FALSE)="","No Lifespan Date",VLOOKUP(A40,[1]RawData!A:DJ,87,FALSE)),"")</f>
        <v/>
      </c>
      <c r="AE40" s="26" t="str">
        <f>IF(F40="LIVE",IF(VLOOKUP(A40,[1]RawData!A:DJ,100,FALSE)="","No Change Driver",VLOOKUP(A40,[1]RawData!A:DJ,100,FALSE)),"")</f>
        <v>No Change Driver</v>
      </c>
      <c r="AF40" s="26" t="str">
        <f>IF(F40="LIVE",IF(VLOOKUP(A40,[1]RawData!A:DJ,101,FALSE)="","No Change Beneficiary",VLOOKUP(A40,[1]RawData!A:DJ,101,FALSE)),"")</f>
        <v>No Change Beneficiary</v>
      </c>
      <c r="AG40" s="26" t="b">
        <f>VLOOKUP(A40,[1]RawData!A:DJ,102,FALSE)</f>
        <v>0</v>
      </c>
      <c r="AH40" s="26" t="b">
        <f>VLOOKUP(A40,[1]RawData!A:DJ,103,FALSE)</f>
        <v>0</v>
      </c>
      <c r="AI40" s="26" t="b">
        <f>VLOOKUP(A40,[1]RawData!A:DJ,104,FALSE)</f>
        <v>0</v>
      </c>
      <c r="AJ40" s="26" t="str">
        <f>IF(F40="LIVE",IF(VLOOKUP(A40,[1]RawData!A:DJ,106,FALSE)="","No DSC Service Area",VLOOKUP(A40,[1]RawData!A:DJ,106,FALSE)),"")</f>
        <v>No DSC Service Area</v>
      </c>
      <c r="AK40" s="26" t="str">
        <f>IF(F40="LIVE",IF(VLOOKUP(A40,[1]RawData!A:DJ,107,FALSE)="","No Number of impacted DSC Service Areas",VLOOKUP(A40,[1]RawData!A:DJ,107,FALSE)),"")</f>
        <v>No Number of impacted DSC Service Areas</v>
      </c>
      <c r="AL40" s="26" t="str">
        <f>IF(F40="LIVE",IF(VLOOKUP(A40,[1]RawData!A:DJ,108,FALSE)="","No Change Improvement Scale",VLOOKUP(A40,[1]RawData!A:DJ,108,FALSE)),"")</f>
        <v>No Change Improvement Scale</v>
      </c>
      <c r="AM40" s="27" t="b">
        <f>VLOOKUP(A40,[1]RawData!A:DJ,88,FALSE)</f>
        <v>0</v>
      </c>
      <c r="AN40" s="27" t="b">
        <f>VLOOKUP(A40,[1]RawData!A:DJ,90,FALSE)</f>
        <v>0</v>
      </c>
      <c r="AO40" s="27" t="b">
        <f>VLOOKUP(A40,[1]RawData!A:DJ,89,FALSE)</f>
        <v>0</v>
      </c>
      <c r="AP40" s="27" t="b">
        <f>VLOOKUP(A40,[1]RawData!A:DJ,109,FALSE)</f>
        <v>0</v>
      </c>
      <c r="AQ40" s="27" t="b">
        <f>VLOOKUP(A40,[1]RawData!A:DJ,96,FALSE)</f>
        <v>0</v>
      </c>
      <c r="AR40" s="27" t="b">
        <f>VLOOKUP(A40,[1]RawData!A:DJ,110,FALSE)</f>
        <v>0</v>
      </c>
      <c r="AS40" s="26">
        <f>IF(VLOOKUP($A40,[1]RawData!$A:$DJ,111,FALSE)="","No Date",VLOOKUP($A40,[1]RawData!$A:$DJ,111,FALSE))</f>
        <v>43019</v>
      </c>
      <c r="AT40" s="26">
        <f>IF(VLOOKUP($A40,[1]RawData!$A:$DJ,112,FALSE)="","No Date",VLOOKUP($A40,[1]RawData!$A:$DJ,112,FALSE))</f>
        <v>43019</v>
      </c>
      <c r="AU40" s="26">
        <f>IF(VLOOKUP($A40,[1]RawData!$A:$DJ,114,FALSE)="","No Date",VLOOKUP($A40,[1]RawData!$A:$DJ,114,FALSE))</f>
        <v>43110</v>
      </c>
      <c r="AV40" s="26" t="str">
        <f>IF(VLOOKUP($A40,[1]RawData!$A:$DJ,113,FALSE)="","No Date",VLOOKUP($A40,[1]RawData!$A:$DJ,113,FALSE))</f>
        <v>No Date</v>
      </c>
    </row>
    <row r="41" spans="1:48">
      <c r="A41" s="23" t="s">
        <v>110</v>
      </c>
      <c r="B41" s="24" t="str">
        <f>VLOOKUP(G41,[1]StatusMappings!A:B,2,FALSE)</f>
        <v>1. Start-Up (Progressing through change governance)</v>
      </c>
      <c r="C41" s="23" t="s">
        <v>61</v>
      </c>
      <c r="D41" s="24" t="str">
        <f>VLOOKUP(A41,[1]RawData!A:DJ,2,FALSE)</f>
        <v>Read Validation Tolerances</v>
      </c>
      <c r="E41" s="24" t="str">
        <f>VLOOKUP(A41,[1]RawData!A:DJ,20,FALSE)</f>
        <v>CP</v>
      </c>
      <c r="F41" s="23" t="str">
        <f>VLOOKUP(A41,[1]RawData!A:DJ,21,FALSE)</f>
        <v>LIVE</v>
      </c>
      <c r="G41" s="23" t="str">
        <f>VLOOKUP(A41,[1]RawData!A:DJ,3,FALSE)</f>
        <v>7. BER/Business Case In Progress</v>
      </c>
      <c r="H41" s="25">
        <f t="shared" si="1"/>
        <v>0</v>
      </c>
      <c r="I41" s="25" t="str">
        <f>IF(ISNA(VLOOKUP(A41,[1]PrioritisationVariables!L:P,3,FALSE)),"",(VLOOKUP(A41,[1]PrioritisationVariables!L:P,3,FALSE)))</f>
        <v>TBP</v>
      </c>
      <c r="J41" s="25" t="str">
        <f>IF(ISNA(VLOOKUP(A41,[1]PrioritisationVariables!L:P,5,FALSE)),"",(VLOOKUP(A41,[1]PrioritisationVariables!L:P,5,FALSE)))</f>
        <v>Low</v>
      </c>
      <c r="K41" s="26" t="str">
        <f>IF(F41="LIVE",IF(VLOOKUP(A41,[1]RawData!A:DJ,79,FALSE)="","No Platform",VLOOKUP(A41,[1]RawData!A:DJ,79,FALSE)),"")</f>
        <v>R &amp; N</v>
      </c>
      <c r="L41" s="26">
        <f>IF(VLOOKUP(A41,[1]RawData!A:DJ,9,FALSE)="","No Date",VLOOKUP(A41,[1]RawData!A:DJ,9,FALSE))</f>
        <v>41997</v>
      </c>
      <c r="M41" s="27" t="str">
        <f>VLOOKUP(A41,[1]RawData!A:DJ,16,FALSE)</f>
        <v>Michelle Downes</v>
      </c>
      <c r="N41" s="26" t="str">
        <f>IF(F41="LIVE",IF(VLOOKUP(A41,[1]RawData!A:DJ,19,FALSE)="","No Project Manager",VLOOKUP(A41,[1]RawData!A:DJ,19,FALSE)),"")</f>
        <v>Padmini Duvvuri</v>
      </c>
      <c r="O41" s="31">
        <f>VLOOKUP(A41,[1]RawData!A:DJ,77,FALSE)</f>
        <v>3</v>
      </c>
      <c r="P41" s="27" t="str">
        <f>VLOOKUP(A41,[1]RawData!A:DJ,78,FALSE)</f>
        <v>UKLP IADBI060</v>
      </c>
      <c r="Q41" s="26" t="str">
        <f>IF(F41="LIVE",IF(VLOOKUP(A41,[1]RawData!A:DJ,81,FALSE)="","No Delivery Team",VLOOKUP(A41,[1]RawData!A:DJ,81,FALSE)),"")</f>
        <v>Project Delivery</v>
      </c>
      <c r="R41" s="27">
        <f>VLOOKUP(A41,[1]RawData!A:DJ,80,FALSE)</f>
        <v>0</v>
      </c>
      <c r="S41" s="26">
        <f>IF(F41="LIVE",IF(VLOOKUP(A41,[1]RawData!A:DJ,60,FALSE)="","No Date",VLOOKUP(A41,[1]RawData!A:DJ,60,FALSE)),"")</f>
        <v>43413</v>
      </c>
      <c r="T41" s="26" t="str">
        <f>IF(VLOOKUP(A41,[1]RawData!A:DJ,61,FALSE)="","No Date",VLOOKUP(A41,[1]RawData!A:DJ,61,FALSE))</f>
        <v>No Date</v>
      </c>
      <c r="U41" s="26">
        <f>IF(F41="LIVE",IF(VLOOKUP(A41,[1]RawData!A:DJ,11,FALSE)="","No Date",VLOOKUP(A41,[1]RawData!A:DJ,11,FALSE)),"")</f>
        <v>43221</v>
      </c>
      <c r="V41" s="26" t="str">
        <f>IF(F41="LIVE",IF(VLOOKUP(A41,[1]RawData!A:DJ,82,FALSE)="","No Application",VLOOKUP(A41,[1]RawData!A:DJ,82,FALSE)),"")</f>
        <v>ISU</v>
      </c>
      <c r="W41" s="26" t="str">
        <f>IF(F41="LIVE",IF(VLOOKUP(A41,[1]RawData!A:DJ,83,FALSE)="","No Process",VLOOKUP(A41,[1]RawData!A:DJ,83,FALSE)),"")</f>
        <v>RGMA</v>
      </c>
      <c r="X41" s="26" t="str">
        <f>IF(F41="LIVE",IF(VLOOKUP(A41,[1]RawData!A:DJ,84,FALSE)="","No Delivery Effort",VLOOKUP(A41,[1]RawData!A:DJ,84,FALSE)),"")</f>
        <v>31-100days</v>
      </c>
      <c r="Y41" s="27" t="b">
        <f>VLOOKUP(A41,[1]RawData!A:DJ,85,FALSE)</f>
        <v>0</v>
      </c>
      <c r="Z41" s="26" t="str">
        <f>IF((AND(F41="LIVE",Y41=TRUE)),IF(VLOOKUP(A41,[1]RawData!A:DJ,86,FALSE)="","No Workaround Accountability",VLOOKUP(A41,[1]RawData!A:DJ,86,FALSE)),"")</f>
        <v/>
      </c>
      <c r="AA41" s="26" t="str">
        <f>IF((AND(F41="LIVE",Y41=TRUE)),IF(VLOOKUP(A41,[1]RawData!A:DJ,98,FALSE)="","No Workaround Frequency",VLOOKUP(A41,[1]RawData!A:DJ,98,FALSE)),"")</f>
        <v/>
      </c>
      <c r="AB41" s="26" t="str">
        <f>IF((AND(F41="LIVE",Y41=TRUE)),IF(VLOOKUP(A41,[1]RawData!A:DJ,99,FALSE)="","No Xoserve FTEs",VLOOKUP(A41,[1]RawData!A:DJ,99,FALSE)),"")</f>
        <v/>
      </c>
      <c r="AC41" s="26" t="str">
        <f>IF((AND(F41="LIVE",Y41=TRUE)),IF(VLOOKUP(A41,[1]RawData!A:DJ,94,FALSE)="","No Workaround Intensity",VLOOKUP(A41,[1]RawData!A:DJ,94,FALSE)),"")</f>
        <v/>
      </c>
      <c r="AD41" s="26" t="str">
        <f>IF((AND(F41="LIVE",Y41=TRUE)),IF(VLOOKUP(A41,[1]RawData!A:DJ,87,FALSE)="","No Lifespan Date",VLOOKUP(A41,[1]RawData!A:DJ,87,FALSE)),"")</f>
        <v/>
      </c>
      <c r="AE41" s="26" t="str">
        <f>IF(F41="LIVE",IF(VLOOKUP(A41,[1]RawData!A:DJ,100,FALSE)="","No Change Driver",VLOOKUP(A41,[1]RawData!A:DJ,100,FALSE)),"")</f>
        <v>No Change Driver</v>
      </c>
      <c r="AF41" s="26" t="str">
        <f>IF(F41="LIVE",IF(VLOOKUP(A41,[1]RawData!A:DJ,101,FALSE)="","No Change Beneficiary",VLOOKUP(A41,[1]RawData!A:DJ,101,FALSE)),"")</f>
        <v>No Change Beneficiary</v>
      </c>
      <c r="AG41" s="26" t="b">
        <f>VLOOKUP(A41,[1]RawData!A:DJ,102,FALSE)</f>
        <v>0</v>
      </c>
      <c r="AH41" s="26" t="b">
        <f>VLOOKUP(A41,[1]RawData!A:DJ,103,FALSE)</f>
        <v>0</v>
      </c>
      <c r="AI41" s="26" t="b">
        <f>VLOOKUP(A41,[1]RawData!A:DJ,104,FALSE)</f>
        <v>0</v>
      </c>
      <c r="AJ41" s="26" t="str">
        <f>IF(F41="LIVE",IF(VLOOKUP(A41,[1]RawData!A:DJ,106,FALSE)="","No DSC Service Area",VLOOKUP(A41,[1]RawData!A:DJ,106,FALSE)),"")</f>
        <v>No DSC Service Area</v>
      </c>
      <c r="AK41" s="26" t="str">
        <f>IF(F41="LIVE",IF(VLOOKUP(A41,[1]RawData!A:DJ,107,FALSE)="","No Number of impacted DSC Service Areas",VLOOKUP(A41,[1]RawData!A:DJ,107,FALSE)),"")</f>
        <v>No Number of impacted DSC Service Areas</v>
      </c>
      <c r="AL41" s="26" t="str">
        <f>IF(F41="LIVE",IF(VLOOKUP(A41,[1]RawData!A:DJ,108,FALSE)="","No Change Improvement Scale",VLOOKUP(A41,[1]RawData!A:DJ,108,FALSE)),"")</f>
        <v>No Change Improvement Scale</v>
      </c>
      <c r="AM41" s="27" t="b">
        <f>VLOOKUP(A41,[1]RawData!A:DJ,88,FALSE)</f>
        <v>0</v>
      </c>
      <c r="AN41" s="27" t="b">
        <f>VLOOKUP(A41,[1]RawData!A:DJ,90,FALSE)</f>
        <v>0</v>
      </c>
      <c r="AO41" s="27" t="b">
        <f>VLOOKUP(A41,[1]RawData!A:DJ,89,FALSE)</f>
        <v>0</v>
      </c>
      <c r="AP41" s="27" t="b">
        <f>VLOOKUP(A41,[1]RawData!A:DJ,109,FALSE)</f>
        <v>0</v>
      </c>
      <c r="AQ41" s="27" t="b">
        <f>VLOOKUP(A41,[1]RawData!A:DJ,96,FALSE)</f>
        <v>0</v>
      </c>
      <c r="AR41" s="27" t="b">
        <f>VLOOKUP(A41,[1]RawData!A:DJ,110,FALSE)</f>
        <v>0</v>
      </c>
      <c r="AS41" s="26" t="str">
        <f>IF(VLOOKUP($A41,[1]RawData!$A:$DJ,111,FALSE)="","No Date",VLOOKUP($A41,[1]RawData!$A:$DJ,111,FALSE))</f>
        <v>No Date</v>
      </c>
      <c r="AT41" s="26">
        <f>IF(VLOOKUP($A41,[1]RawData!$A:$DJ,112,FALSE)="","No Date",VLOOKUP($A41,[1]RawData!$A:$DJ,112,FALSE))</f>
        <v>43138</v>
      </c>
      <c r="AU41" s="26" t="str">
        <f>IF(VLOOKUP($A41,[1]RawData!$A:$DJ,114,FALSE)="","No Date",VLOOKUP($A41,[1]RawData!$A:$DJ,114,FALSE))</f>
        <v>No Date</v>
      </c>
      <c r="AV41" s="26" t="str">
        <f>IF(VLOOKUP($A41,[1]RawData!$A:$DJ,113,FALSE)="","No Date",VLOOKUP($A41,[1]RawData!$A:$DJ,113,FALSE))</f>
        <v>No Date</v>
      </c>
    </row>
    <row r="42" spans="1:48">
      <c r="A42" s="23" t="s">
        <v>111</v>
      </c>
      <c r="B42" s="24" t="str">
        <f>VLOOKUP(G42,[1]StatusMappings!A:B,2,FALSE)</f>
        <v>2. Change sanction/approved and in project delivery</v>
      </c>
      <c r="C42" s="23" t="s">
        <v>63</v>
      </c>
      <c r="D42" s="24" t="str">
        <f>VLOOKUP(A42,[1]RawData!A:DJ,2,FALSE)</f>
        <v>Reports required under UNC TPD V16.1 in Nexus (reports required by Mod 520A)</v>
      </c>
      <c r="E42" s="24" t="str">
        <f>VLOOKUP(A42,[1]RawData!A:DJ,20,FALSE)</f>
        <v>CP</v>
      </c>
      <c r="F42" s="23" t="str">
        <f>VLOOKUP(A42,[1]RawData!A:DJ,21,FALSE)</f>
        <v>LIVE</v>
      </c>
      <c r="G42" s="23" t="str">
        <f>VLOOKUP(A42,[1]RawData!A:DJ,3,FALSE)</f>
        <v>11. Change In Delivery</v>
      </c>
      <c r="H42" s="25">
        <f t="shared" si="1"/>
        <v>0</v>
      </c>
      <c r="I42" s="25" t="str">
        <f>IF(ISNA(VLOOKUP(A42,[1]PrioritisationVariables!L:P,3,FALSE)),"",(VLOOKUP(A42,[1]PrioritisationVariables!L:P,3,FALSE)))</f>
        <v>High</v>
      </c>
      <c r="J42" s="25" t="str">
        <f>IF(ISNA(VLOOKUP(A42,[1]PrioritisationVariables!L:P,5,FALSE)),"",(VLOOKUP(A42,[1]PrioritisationVariables!L:P,5,FALSE)))</f>
        <v>High</v>
      </c>
      <c r="K42" s="26" t="str">
        <f>IF(F42="LIVE",IF(VLOOKUP(A42,[1]RawData!A:DJ,79,FALSE)="","No Platform",VLOOKUP(A42,[1]RawData!A:DJ,79,FALSE)),"")</f>
        <v>R &amp; N</v>
      </c>
      <c r="L42" s="26">
        <f>IF(VLOOKUP(A42,[1]RawData!A:DJ,9,FALSE)="","No Date",VLOOKUP(A42,[1]RawData!A:DJ,9,FALSE))</f>
        <v>42594</v>
      </c>
      <c r="M42" s="27">
        <f>VLOOKUP(A42,[1]RawData!A:DJ,16,FALSE)</f>
        <v>0</v>
      </c>
      <c r="N42" s="26" t="str">
        <f>IF(F42="LIVE",IF(VLOOKUP(A42,[1]RawData!A:DJ,19,FALSE)="","No Project Manager",VLOOKUP(A42,[1]RawData!A:DJ,19,FALSE)),"")</f>
        <v>Christina Francis</v>
      </c>
      <c r="O42" s="31">
        <f>VLOOKUP(A42,[1]RawData!A:DJ,77,FALSE)</f>
        <v>2</v>
      </c>
      <c r="P42" s="27" t="str">
        <f>VLOOKUP(A42,[1]RawData!A:DJ,78,FALSE)</f>
        <v xml:space="preserve"> UKLP251</v>
      </c>
      <c r="Q42" s="26" t="str">
        <f>IF(F42="LIVE",IF(VLOOKUP(A42,[1]RawData!A:DJ,81,FALSE)="","No Delivery Team",VLOOKUP(A42,[1]RawData!A:DJ,81,FALSE)),"")</f>
        <v>Project Delivery</v>
      </c>
      <c r="R42" s="27">
        <f>VLOOKUP(A42,[1]RawData!A:DJ,80,FALSE)</f>
        <v>0</v>
      </c>
      <c r="S42" s="26">
        <f>IF(F42="LIVE",IF(VLOOKUP(A42,[1]RawData!A:DJ,60,FALSE)="","No Date",VLOOKUP(A42,[1]RawData!A:DJ,60,FALSE)),"")</f>
        <v>43280</v>
      </c>
      <c r="T42" s="26" t="str">
        <f>IF(VLOOKUP(A42,[1]RawData!A:DJ,61,FALSE)="","No Date",VLOOKUP(A42,[1]RawData!A:DJ,61,FALSE))</f>
        <v>No Date</v>
      </c>
      <c r="U42" s="26">
        <f>IF(F42="LIVE",IF(VLOOKUP(A42,[1]RawData!A:DJ,11,FALSE)="","No Date",VLOOKUP(A42,[1]RawData!A:DJ,11,FALSE)),"")</f>
        <v>43221</v>
      </c>
      <c r="V42" s="26" t="str">
        <f>IF(F42="LIVE",IF(VLOOKUP(A42,[1]RawData!A:DJ,82,FALSE)="","No Application",VLOOKUP(A42,[1]RawData!A:DJ,82,FALSE)),"")</f>
        <v>BW</v>
      </c>
      <c r="W42" s="26" t="str">
        <f>IF(F42="LIVE",IF(VLOOKUP(A42,[1]RawData!A:DJ,83,FALSE)="","No Process",VLOOKUP(A42,[1]RawData!A:DJ,83,FALSE)),"")</f>
        <v>Other</v>
      </c>
      <c r="X42" s="26" t="str">
        <f>IF(F42="LIVE",IF(VLOOKUP(A42,[1]RawData!A:DJ,84,FALSE)="","No Delivery Effort",VLOOKUP(A42,[1]RawData!A:DJ,84,FALSE)),"")</f>
        <v>31-100days</v>
      </c>
      <c r="Y42" s="27" t="b">
        <f>VLOOKUP(A42,[1]RawData!A:DJ,85,FALSE)</f>
        <v>0</v>
      </c>
      <c r="Z42" s="26" t="str">
        <f>IF((AND(F42="LIVE",Y42=TRUE)),IF(VLOOKUP(A42,[1]RawData!A:DJ,86,FALSE)="","No Workaround Accountability",VLOOKUP(A42,[1]RawData!A:DJ,86,FALSE)),"")</f>
        <v/>
      </c>
      <c r="AA42" s="26" t="str">
        <f>IF((AND(F42="LIVE",Y42=TRUE)),IF(VLOOKUP(A42,[1]RawData!A:DJ,98,FALSE)="","No Workaround Frequency",VLOOKUP(A42,[1]RawData!A:DJ,98,FALSE)),"")</f>
        <v/>
      </c>
      <c r="AB42" s="26" t="str">
        <f>IF((AND(F42="LIVE",Y42=TRUE)),IF(VLOOKUP(A42,[1]RawData!A:DJ,99,FALSE)="","No Xoserve FTEs",VLOOKUP(A42,[1]RawData!A:DJ,99,FALSE)),"")</f>
        <v/>
      </c>
      <c r="AC42" s="26" t="str">
        <f>IF((AND(F42="LIVE",Y42=TRUE)),IF(VLOOKUP(A42,[1]RawData!A:DJ,94,FALSE)="","No Workaround Intensity",VLOOKUP(A42,[1]RawData!A:DJ,94,FALSE)),"")</f>
        <v/>
      </c>
      <c r="AD42" s="26" t="str">
        <f>IF((AND(F42="LIVE",Y42=TRUE)),IF(VLOOKUP(A42,[1]RawData!A:DJ,87,FALSE)="","No Lifespan Date",VLOOKUP(A42,[1]RawData!A:DJ,87,FALSE)),"")</f>
        <v/>
      </c>
      <c r="AE42" s="26" t="str">
        <f>IF(F42="LIVE",IF(VLOOKUP(A42,[1]RawData!A:DJ,100,FALSE)="","No Change Driver",VLOOKUP(A42,[1]RawData!A:DJ,100,FALSE)),"")</f>
        <v>No Change Driver</v>
      </c>
      <c r="AF42" s="26" t="str">
        <f>IF(F42="LIVE",IF(VLOOKUP(A42,[1]RawData!A:DJ,101,FALSE)="","No Change Beneficiary",VLOOKUP(A42,[1]RawData!A:DJ,101,FALSE)),"")</f>
        <v>No Change Beneficiary</v>
      </c>
      <c r="AG42" s="26" t="b">
        <f>VLOOKUP(A42,[1]RawData!A:DJ,102,FALSE)</f>
        <v>0</v>
      </c>
      <c r="AH42" s="26" t="b">
        <f>VLOOKUP(A42,[1]RawData!A:DJ,103,FALSE)</f>
        <v>0</v>
      </c>
      <c r="AI42" s="26" t="b">
        <f>VLOOKUP(A42,[1]RawData!A:DJ,104,FALSE)</f>
        <v>0</v>
      </c>
      <c r="AJ42" s="26" t="str">
        <f>IF(F42="LIVE",IF(VLOOKUP(A42,[1]RawData!A:DJ,106,FALSE)="","No DSC Service Area",VLOOKUP(A42,[1]RawData!A:DJ,106,FALSE)),"")</f>
        <v>No DSC Service Area</v>
      </c>
      <c r="AK42" s="26" t="str">
        <f>IF(F42="LIVE",IF(VLOOKUP(A42,[1]RawData!A:DJ,107,FALSE)="","No Number of impacted DSC Service Areas",VLOOKUP(A42,[1]RawData!A:DJ,107,FALSE)),"")</f>
        <v>No Number of impacted DSC Service Areas</v>
      </c>
      <c r="AL42" s="26" t="str">
        <f>IF(F42="LIVE",IF(VLOOKUP(A42,[1]RawData!A:DJ,108,FALSE)="","No Change Improvement Scale",VLOOKUP(A42,[1]RawData!A:DJ,108,FALSE)),"")</f>
        <v>No Change Improvement Scale</v>
      </c>
      <c r="AM42" s="27" t="b">
        <f>VLOOKUP(A42,[1]RawData!A:DJ,88,FALSE)</f>
        <v>0</v>
      </c>
      <c r="AN42" s="27" t="b">
        <f>VLOOKUP(A42,[1]RawData!A:DJ,90,FALSE)</f>
        <v>0</v>
      </c>
      <c r="AO42" s="27" t="b">
        <f>VLOOKUP(A42,[1]RawData!A:DJ,89,FALSE)</f>
        <v>0</v>
      </c>
      <c r="AP42" s="27" t="b">
        <f>VLOOKUP(A42,[1]RawData!A:DJ,109,FALSE)</f>
        <v>0</v>
      </c>
      <c r="AQ42" s="27" t="b">
        <f>VLOOKUP(A42,[1]RawData!A:DJ,96,FALSE)</f>
        <v>0</v>
      </c>
      <c r="AR42" s="27" t="b">
        <f>VLOOKUP(A42,[1]RawData!A:DJ,110,FALSE)</f>
        <v>0</v>
      </c>
      <c r="AS42" s="26">
        <f>IF(VLOOKUP($A42,[1]RawData!$A:$DJ,111,FALSE)="","No Date",VLOOKUP($A42,[1]RawData!$A:$DJ,111,FALSE))</f>
        <v>43019</v>
      </c>
      <c r="AT42" s="26">
        <f>IF(VLOOKUP($A42,[1]RawData!$A:$DJ,112,FALSE)="","No Date",VLOOKUP($A42,[1]RawData!$A:$DJ,112,FALSE))</f>
        <v>43019</v>
      </c>
      <c r="AU42" s="26">
        <f>IF(VLOOKUP($A42,[1]RawData!$A:$DJ,114,FALSE)="","No Date",VLOOKUP($A42,[1]RawData!$A:$DJ,114,FALSE))</f>
        <v>43110</v>
      </c>
      <c r="AV42" s="26" t="str">
        <f>IF(VLOOKUP($A42,[1]RawData!$A:$DJ,113,FALSE)="","No Date",VLOOKUP($A42,[1]RawData!$A:$DJ,113,FALSE))</f>
        <v>No Date</v>
      </c>
    </row>
    <row r="43" spans="1:48">
      <c r="A43" s="23" t="s">
        <v>112</v>
      </c>
      <c r="B43" s="24" t="str">
        <f>VLOOKUP(G43,[1]StatusMappings!A:B,2,FALSE)</f>
        <v>1. Start-Up (Progressing through change governance)</v>
      </c>
      <c r="C43" s="23" t="s">
        <v>61</v>
      </c>
      <c r="D43" s="24" t="str">
        <f>VLOOKUP(A43,[1]RawData!A:DJ,2,FALSE)</f>
        <v>Reads failing market breaker tolerance to be accepted for correct date following AQ Correction</v>
      </c>
      <c r="E43" s="24" t="str">
        <f>VLOOKUP(A43,[1]RawData!A:DJ,20,FALSE)</f>
        <v>CR (Internal)</v>
      </c>
      <c r="F43" s="23" t="str">
        <f>VLOOKUP(A43,[1]RawData!A:DJ,21,FALSE)</f>
        <v>LIVE</v>
      </c>
      <c r="G43" s="23" t="str">
        <f>VLOOKUP(A43,[1]RawData!A:DJ,3,FALSE)</f>
        <v>7. BER/Business Case In Progress</v>
      </c>
      <c r="H43" s="25">
        <f t="shared" si="1"/>
        <v>0</v>
      </c>
      <c r="I43" s="25" t="str">
        <f>IF(ISNA(VLOOKUP(A43,[1]PrioritisationVariables!L:P,3,FALSE)),"",(VLOOKUP(A43,[1]PrioritisationVariables!L:P,3,FALSE)))</f>
        <v>TBP</v>
      </c>
      <c r="J43" s="25" t="str">
        <f>IF(ISNA(VLOOKUP(A43,[1]PrioritisationVariables!L:P,5,FALSE)),"",(VLOOKUP(A43,[1]PrioritisationVariables!L:P,5,FALSE)))</f>
        <v>High</v>
      </c>
      <c r="K43" s="26" t="str">
        <f>IF(F43="LIVE",IF(VLOOKUP(A43,[1]RawData!A:DJ,79,FALSE)="","No Platform",VLOOKUP(A43,[1]RawData!A:DJ,79,FALSE)),"")</f>
        <v>R &amp; N</v>
      </c>
      <c r="L43" s="26">
        <f>IF(VLOOKUP(A43,[1]RawData!A:DJ,9,FALSE)="","No Date",VLOOKUP(A43,[1]RawData!A:DJ,9,FALSE))</f>
        <v>42494</v>
      </c>
      <c r="M43" s="27" t="str">
        <f>VLOOKUP(A43,[1]RawData!A:DJ,16,FALSE)</f>
        <v>Emma Smith</v>
      </c>
      <c r="N43" s="26" t="str">
        <f>IF(F43="LIVE",IF(VLOOKUP(A43,[1]RawData!A:DJ,19,FALSE)="","No Project Manager",VLOOKUP(A43,[1]RawData!A:DJ,19,FALSE)),"")</f>
        <v>Padmini Duvvuri</v>
      </c>
      <c r="O43" s="31">
        <f>VLOOKUP(A43,[1]RawData!A:DJ,77,FALSE)</f>
        <v>3</v>
      </c>
      <c r="P43" s="27" t="str">
        <f>VLOOKUP(A43,[1]RawData!A:DJ,78,FALSE)</f>
        <v>UKLP IADBI202</v>
      </c>
      <c r="Q43" s="26" t="str">
        <f>IF(F43="LIVE",IF(VLOOKUP(A43,[1]RawData!A:DJ,81,FALSE)="","No Delivery Team",VLOOKUP(A43,[1]RawData!A:DJ,81,FALSE)),"")</f>
        <v>Project Delivery</v>
      </c>
      <c r="R43" s="27">
        <f>VLOOKUP(A43,[1]RawData!A:DJ,80,FALSE)</f>
        <v>0</v>
      </c>
      <c r="S43" s="26">
        <f>IF(F43="LIVE",IF(VLOOKUP(A43,[1]RawData!A:DJ,60,FALSE)="","No Date",VLOOKUP(A43,[1]RawData!A:DJ,60,FALSE)),"")</f>
        <v>43413</v>
      </c>
      <c r="T43" s="26" t="str">
        <f>IF(VLOOKUP(A43,[1]RawData!A:DJ,61,FALSE)="","No Date",VLOOKUP(A43,[1]RawData!A:DJ,61,FALSE))</f>
        <v>No Date</v>
      </c>
      <c r="U43" s="26">
        <f>IF(F43="LIVE",IF(VLOOKUP(A43,[1]RawData!A:DJ,11,FALSE)="","No Date",VLOOKUP(A43,[1]RawData!A:DJ,11,FALSE)),"")</f>
        <v>43374</v>
      </c>
      <c r="V43" s="26" t="str">
        <f>IF(F43="LIVE",IF(VLOOKUP(A43,[1]RawData!A:DJ,82,FALSE)="","No Application",VLOOKUP(A43,[1]RawData!A:DJ,82,FALSE)),"")</f>
        <v>ISU</v>
      </c>
      <c r="W43" s="26" t="str">
        <f>IF(F43="LIVE",IF(VLOOKUP(A43,[1]RawData!A:DJ,83,FALSE)="","No Process",VLOOKUP(A43,[1]RawData!A:DJ,83,FALSE)),"")</f>
        <v>Reads</v>
      </c>
      <c r="X43" s="26" t="str">
        <f>IF(F43="LIVE",IF(VLOOKUP(A43,[1]RawData!A:DJ,84,FALSE)="","No Delivery Effort",VLOOKUP(A43,[1]RawData!A:DJ,84,FALSE)),"")</f>
        <v>31-100days</v>
      </c>
      <c r="Y43" s="27" t="b">
        <f>VLOOKUP(A43,[1]RawData!A:DJ,85,FALSE)</f>
        <v>1</v>
      </c>
      <c r="Z43" s="26" t="str">
        <f>IF((AND(F43="LIVE",Y43=TRUE)),IF(VLOOKUP(A43,[1]RawData!A:DJ,86,FALSE)="","No Workaround Accountability",VLOOKUP(A43,[1]RawData!A:DJ,86,FALSE)),"")</f>
        <v>External Customer</v>
      </c>
      <c r="AA43" s="26" t="str">
        <f>IF((AND(F43="LIVE",Y43=TRUE)),IF(VLOOKUP(A43,[1]RawData!A:DJ,98,FALSE)="","No Workaround Frequency",VLOOKUP(A43,[1]RawData!A:DJ,98,FALSE)),"")</f>
        <v>Daily</v>
      </c>
      <c r="AB43" s="26" t="str">
        <f>IF((AND(F43="LIVE",Y43=TRUE)),IF(VLOOKUP(A43,[1]RawData!A:DJ,99,FALSE)="","No Xoserve FTEs",VLOOKUP(A43,[1]RawData!A:DJ,99,FALSE)),"")</f>
        <v>No Xoserve FTEs</v>
      </c>
      <c r="AC43" s="26" t="str">
        <f>IF((AND(F43="LIVE",Y43=TRUE)),IF(VLOOKUP(A43,[1]RawData!A:DJ,94,FALSE)="","No Workaround Intensity",VLOOKUP(A43,[1]RawData!A:DJ,94,FALSE)),"")</f>
        <v>Low</v>
      </c>
      <c r="AD43" s="26">
        <f>IF((AND(F43="LIVE",Y43=TRUE)),IF(VLOOKUP(A43,[1]RawData!A:DJ,87,FALSE)="","No Lifespan Date",VLOOKUP(A43,[1]RawData!A:DJ,87,FALSE)),"")</f>
        <v>43465</v>
      </c>
      <c r="AE43" s="26" t="str">
        <f>IF(F43="LIVE",IF(VLOOKUP(A43,[1]RawData!A:DJ,100,FALSE)="","No Change Driver",VLOOKUP(A43,[1]RawData!A:DJ,100,FALSE)),"")</f>
        <v>MOD/Ofgem</v>
      </c>
      <c r="AF43" s="26" t="str">
        <f>IF(F43="LIVE",IF(VLOOKUP(A43,[1]RawData!A:DJ,101,FALSE)="","No Change Beneficiary",VLOOKUP(A43,[1]RawData!A:DJ,101,FALSE)),"")</f>
        <v>One Market Group</v>
      </c>
      <c r="AG43" s="26" t="b">
        <f>VLOOKUP(A43,[1]RawData!A:DJ,102,FALSE)</f>
        <v>1</v>
      </c>
      <c r="AH43" s="26" t="b">
        <f>VLOOKUP(A43,[1]RawData!A:DJ,103,FALSE)</f>
        <v>0</v>
      </c>
      <c r="AI43" s="26" t="b">
        <f>VLOOKUP(A43,[1]RawData!A:DJ,104,FALSE)</f>
        <v>0</v>
      </c>
      <c r="AJ43" s="26" t="str">
        <f>IF(F43="LIVE",IF(VLOOKUP(A43,[1]RawData!A:DJ,106,FALSE)="","No DSC Service Area",VLOOKUP(A43,[1]RawData!A:DJ,106,FALSE)),"")</f>
        <v>Service Area 5: Metered Volume and Metered Quantity</v>
      </c>
      <c r="AK43" s="26" t="str">
        <f>IF(F43="LIVE",IF(VLOOKUP(A43,[1]RawData!A:DJ,107,FALSE)="","No Number of impacted DSC Service Areas",VLOOKUP(A43,[1]RawData!A:DJ,107,FALSE)),"")</f>
        <v>Two to Five</v>
      </c>
      <c r="AL43" s="26" t="str">
        <f>IF(F43="LIVE",IF(VLOOKUP(A43,[1]RawData!A:DJ,108,FALSE)="","No Change Improvement Scale",VLOOKUP(A43,[1]RawData!A:DJ,108,FALSE)),"")</f>
        <v>Low</v>
      </c>
      <c r="AM43" s="27" t="b">
        <f>VLOOKUP(A43,[1]RawData!A:DJ,88,FALSE)</f>
        <v>1</v>
      </c>
      <c r="AN43" s="27" t="b">
        <f>VLOOKUP(A43,[1]RawData!A:DJ,90,FALSE)</f>
        <v>1</v>
      </c>
      <c r="AO43" s="27" t="b">
        <f>VLOOKUP(A43,[1]RawData!A:DJ,89,FALSE)</f>
        <v>1</v>
      </c>
      <c r="AP43" s="27" t="b">
        <f>VLOOKUP(A43,[1]RawData!A:DJ,109,FALSE)</f>
        <v>0</v>
      </c>
      <c r="AQ43" s="27" t="b">
        <f>VLOOKUP(A43,[1]RawData!A:DJ,96,FALSE)</f>
        <v>0</v>
      </c>
      <c r="AR43" s="27" t="b">
        <f>VLOOKUP(A43,[1]RawData!A:DJ,110,FALSE)</f>
        <v>0</v>
      </c>
      <c r="AS43" s="26" t="str">
        <f>IF(VLOOKUP($A43,[1]RawData!$A:$DJ,111,FALSE)="","No Date",VLOOKUP($A43,[1]RawData!$A:$DJ,111,FALSE))</f>
        <v>No Date</v>
      </c>
      <c r="AT43" s="26">
        <f>IF(VLOOKUP($A43,[1]RawData!$A:$DJ,112,FALSE)="","No Date",VLOOKUP($A43,[1]RawData!$A:$DJ,112,FALSE))</f>
        <v>43138</v>
      </c>
      <c r="AU43" s="26" t="str">
        <f>IF(VLOOKUP($A43,[1]RawData!$A:$DJ,114,FALSE)="","No Date",VLOOKUP($A43,[1]RawData!$A:$DJ,114,FALSE))</f>
        <v>No Date</v>
      </c>
      <c r="AV43" s="26" t="str">
        <f>IF(VLOOKUP($A43,[1]RawData!$A:$DJ,113,FALSE)="","No Date",VLOOKUP($A43,[1]RawData!$A:$DJ,113,FALSE))</f>
        <v>No Date</v>
      </c>
    </row>
    <row r="44" spans="1:48">
      <c r="A44" s="23" t="s">
        <v>113</v>
      </c>
      <c r="B44" s="24" t="str">
        <f>VLOOKUP(G44,[1]StatusMappings!A:B,2,FALSE)</f>
        <v>4. Change proposed to be rejected by Xoserve (awaiting closure approval)</v>
      </c>
      <c r="C44" s="23" t="s">
        <v>49</v>
      </c>
      <c r="D44" s="24" t="str">
        <f>VLOOKUP(A44,[1]RawData!A:DJ,2,FALSE)</f>
        <v>GDE Cashout – Daily Curtailment Volume (DCV) for Daily Metered sites</v>
      </c>
      <c r="E44" s="24" t="str">
        <f>VLOOKUP(A44,[1]RawData!A:DJ,20,FALSE)</f>
        <v>CR (Internal)</v>
      </c>
      <c r="F44" s="23" t="str">
        <f>VLOOKUP(A44,[1]RawData!A:DJ,21,FALSE)</f>
        <v>LIVE</v>
      </c>
      <c r="G44" s="23" t="str">
        <f>VLOOKUP(A44,[1]RawData!A:DJ,3,FALSE)</f>
        <v>98. Xoserve Propose Change Not Required</v>
      </c>
      <c r="H44" s="25">
        <f t="shared" si="1"/>
        <v>0</v>
      </c>
      <c r="I44" s="25" t="str">
        <f>IF(ISNA(VLOOKUP(A44,[1]PrioritisationVariables!L:P,3,FALSE)),"",(VLOOKUP(A44,[1]PrioritisationVariables!L:P,3,FALSE)))</f>
        <v>Low</v>
      </c>
      <c r="J44" s="25" t="str">
        <f>IF(ISNA(VLOOKUP(A44,[1]PrioritisationVariables!L:P,5,FALSE)),"",(VLOOKUP(A44,[1]PrioritisationVariables!L:P,5,FALSE)))</f>
        <v>Low</v>
      </c>
      <c r="K44" s="26" t="str">
        <f>IF(F44="LIVE",IF(VLOOKUP(A44,[1]RawData!A:DJ,79,FALSE)="","No Platform",VLOOKUP(A44,[1]RawData!A:DJ,79,FALSE)),"")</f>
        <v>R &amp; N</v>
      </c>
      <c r="L44" s="26">
        <f>IF(VLOOKUP(A44,[1]RawData!A:DJ,9,FALSE)="","No Date",VLOOKUP(A44,[1]RawData!A:DJ,9,FALSE))</f>
        <v>42586</v>
      </c>
      <c r="M44" s="27" t="str">
        <f>VLOOKUP(A44,[1]RawData!A:DJ,16,FALSE)</f>
        <v>Lorraine Cave</v>
      </c>
      <c r="N44" s="26" t="str">
        <f>IF(F44="LIVE",IF(VLOOKUP(A44,[1]RawData!A:DJ,19,FALSE)="","No Project Manager",VLOOKUP(A44,[1]RawData!A:DJ,19,FALSE)),"")</f>
        <v>Padmini Duvvuri</v>
      </c>
      <c r="O44" s="31">
        <f>VLOOKUP(A44,[1]RawData!A:DJ,77,FALSE)</f>
        <v>99</v>
      </c>
      <c r="P44" s="27" t="str">
        <f>VLOOKUP(A44,[1]RawData!A:DJ,78,FALSE)</f>
        <v>UKLP IADBI244</v>
      </c>
      <c r="Q44" s="26" t="str">
        <f>IF(F44="LIVE",IF(VLOOKUP(A44,[1]RawData!A:DJ,81,FALSE)="","No Delivery Team",VLOOKUP(A44,[1]RawData!A:DJ,81,FALSE)),"")</f>
        <v>Project Delivery</v>
      </c>
      <c r="R44" s="27">
        <f>VLOOKUP(A44,[1]RawData!A:DJ,80,FALSE)</f>
        <v>0</v>
      </c>
      <c r="S44" s="26" t="str">
        <f>IF(F44="LIVE",IF(VLOOKUP(A44,[1]RawData!A:DJ,60,FALSE)="","No Date",VLOOKUP(A44,[1]RawData!A:DJ,60,FALSE)),"")</f>
        <v>No Date</v>
      </c>
      <c r="T44" s="26" t="str">
        <f>IF(VLOOKUP(A44,[1]RawData!A:DJ,61,FALSE)="","No Date",VLOOKUP(A44,[1]RawData!A:DJ,61,FALSE))</f>
        <v>No Date</v>
      </c>
      <c r="U44" s="26">
        <f>IF(F44="LIVE",IF(VLOOKUP(A44,[1]RawData!A:DJ,11,FALSE)="","No Date",VLOOKUP(A44,[1]RawData!A:DJ,11,FALSE)),"")</f>
        <v>36558</v>
      </c>
      <c r="V44" s="26" t="str">
        <f>IF(F44="LIVE",IF(VLOOKUP(A44,[1]RawData!A:DJ,82,FALSE)="","No Application",VLOOKUP(A44,[1]RawData!A:DJ,82,FALSE)),"")</f>
        <v>Gemini</v>
      </c>
      <c r="W44" s="26" t="str">
        <f>IF(F44="LIVE",IF(VLOOKUP(A44,[1]RawData!A:DJ,83,FALSE)="","No Process",VLOOKUP(A44,[1]RawData!A:DJ,83,FALSE)),"")</f>
        <v>Other</v>
      </c>
      <c r="X44" s="26" t="str">
        <f>IF(F44="LIVE",IF(VLOOKUP(A44,[1]RawData!A:DJ,84,FALSE)="","No Delivery Effort",VLOOKUP(A44,[1]RawData!A:DJ,84,FALSE)),"")</f>
        <v>31-100days</v>
      </c>
      <c r="Y44" s="27" t="b">
        <f>VLOOKUP(A44,[1]RawData!A:DJ,85,FALSE)</f>
        <v>0</v>
      </c>
      <c r="Z44" s="26" t="str">
        <f>IF((AND(F44="LIVE",Y44=TRUE)),IF(VLOOKUP(A44,[1]RawData!A:DJ,86,FALSE)="","No Workaround Accountability",VLOOKUP(A44,[1]RawData!A:DJ,86,FALSE)),"")</f>
        <v/>
      </c>
      <c r="AA44" s="26" t="str">
        <f>IF((AND(F44="LIVE",Y44=TRUE)),IF(VLOOKUP(A44,[1]RawData!A:DJ,98,FALSE)="","No Workaround Frequency",VLOOKUP(A44,[1]RawData!A:DJ,98,FALSE)),"")</f>
        <v/>
      </c>
      <c r="AB44" s="26" t="str">
        <f>IF((AND(F44="LIVE",Y44=TRUE)),IF(VLOOKUP(A44,[1]RawData!A:DJ,99,FALSE)="","No Xoserve FTEs",VLOOKUP(A44,[1]RawData!A:DJ,99,FALSE)),"")</f>
        <v/>
      </c>
      <c r="AC44" s="26" t="str">
        <f>IF((AND(F44="LIVE",Y44=TRUE)),IF(VLOOKUP(A44,[1]RawData!A:DJ,94,FALSE)="","No Workaround Intensity",VLOOKUP(A44,[1]RawData!A:DJ,94,FALSE)),"")</f>
        <v/>
      </c>
      <c r="AD44" s="26" t="str">
        <f>IF((AND(F44="LIVE",Y44=TRUE)),IF(VLOOKUP(A44,[1]RawData!A:DJ,87,FALSE)="","No Lifespan Date",VLOOKUP(A44,[1]RawData!A:DJ,87,FALSE)),"")</f>
        <v/>
      </c>
      <c r="AE44" s="26" t="str">
        <f>IF(F44="LIVE",IF(VLOOKUP(A44,[1]RawData!A:DJ,100,FALSE)="","No Change Driver",VLOOKUP(A44,[1]RawData!A:DJ,100,FALSE)),"")</f>
        <v>No Change Driver</v>
      </c>
      <c r="AF44" s="26" t="str">
        <f>IF(F44="LIVE",IF(VLOOKUP(A44,[1]RawData!A:DJ,101,FALSE)="","No Change Beneficiary",VLOOKUP(A44,[1]RawData!A:DJ,101,FALSE)),"")</f>
        <v>No Change Beneficiary</v>
      </c>
      <c r="AG44" s="26" t="b">
        <f>VLOOKUP(A44,[1]RawData!A:DJ,102,FALSE)</f>
        <v>0</v>
      </c>
      <c r="AH44" s="26" t="b">
        <f>VLOOKUP(A44,[1]RawData!A:DJ,103,FALSE)</f>
        <v>0</v>
      </c>
      <c r="AI44" s="26" t="b">
        <f>VLOOKUP(A44,[1]RawData!A:DJ,104,FALSE)</f>
        <v>0</v>
      </c>
      <c r="AJ44" s="26" t="str">
        <f>IF(F44="LIVE",IF(VLOOKUP(A44,[1]RawData!A:DJ,106,FALSE)="","No DSC Service Area",VLOOKUP(A44,[1]RawData!A:DJ,106,FALSE)),"")</f>
        <v>No DSC Service Area</v>
      </c>
      <c r="AK44" s="26" t="str">
        <f>IF(F44="LIVE",IF(VLOOKUP(A44,[1]RawData!A:DJ,107,FALSE)="","No Number of impacted DSC Service Areas",VLOOKUP(A44,[1]RawData!A:DJ,107,FALSE)),"")</f>
        <v>No Number of impacted DSC Service Areas</v>
      </c>
      <c r="AL44" s="26" t="str">
        <f>IF(F44="LIVE",IF(VLOOKUP(A44,[1]RawData!A:DJ,108,FALSE)="","No Change Improvement Scale",VLOOKUP(A44,[1]RawData!A:DJ,108,FALSE)),"")</f>
        <v>No Change Improvement Scale</v>
      </c>
      <c r="AM44" s="27" t="b">
        <f>VLOOKUP(A44,[1]RawData!A:DJ,88,FALSE)</f>
        <v>0</v>
      </c>
      <c r="AN44" s="27" t="b">
        <f>VLOOKUP(A44,[1]RawData!A:DJ,90,FALSE)</f>
        <v>0</v>
      </c>
      <c r="AO44" s="27" t="b">
        <f>VLOOKUP(A44,[1]RawData!A:DJ,89,FALSE)</f>
        <v>0</v>
      </c>
      <c r="AP44" s="27" t="b">
        <f>VLOOKUP(A44,[1]RawData!A:DJ,109,FALSE)</f>
        <v>0</v>
      </c>
      <c r="AQ44" s="27" t="b">
        <f>VLOOKUP(A44,[1]RawData!A:DJ,96,FALSE)</f>
        <v>0</v>
      </c>
      <c r="AR44" s="27" t="b">
        <f>VLOOKUP(A44,[1]RawData!A:DJ,110,FALSE)</f>
        <v>0</v>
      </c>
      <c r="AS44" s="26" t="str">
        <f>IF(VLOOKUP($A44,[1]RawData!$A:$DJ,111,FALSE)="","No Date",VLOOKUP($A44,[1]RawData!$A:$DJ,111,FALSE))</f>
        <v>No Date</v>
      </c>
      <c r="AT44" s="26" t="str">
        <f>IF(VLOOKUP($A44,[1]RawData!$A:$DJ,112,FALSE)="","No Date",VLOOKUP($A44,[1]RawData!$A:$DJ,112,FALSE))</f>
        <v>No Date</v>
      </c>
      <c r="AU44" s="26" t="str">
        <f>IF(VLOOKUP($A44,[1]RawData!$A:$DJ,114,FALSE)="","No Date",VLOOKUP($A44,[1]RawData!$A:$DJ,114,FALSE))</f>
        <v>No Date</v>
      </c>
      <c r="AV44" s="26" t="str">
        <f>IF(VLOOKUP($A44,[1]RawData!$A:$DJ,113,FALSE)="","No Date",VLOOKUP($A44,[1]RawData!$A:$DJ,113,FALSE))</f>
        <v>No Date</v>
      </c>
    </row>
    <row r="45" spans="1:48">
      <c r="A45" s="23" t="s">
        <v>114</v>
      </c>
      <c r="B45" s="24" t="str">
        <f>VLOOKUP(G45,[1]StatusMappings!A:B,2,FALSE)</f>
        <v>1. Start-Up (Progressing through change governance)</v>
      </c>
      <c r="C45" s="23" t="s">
        <v>61</v>
      </c>
      <c r="D45" s="24" t="str">
        <f>VLOOKUP(A45,[1]RawData!A:DJ,2,FALSE)</f>
        <v>File Format Changes Aug 16 Unique Sites (deferred items from CR252)</v>
      </c>
      <c r="E45" s="24" t="str">
        <f>VLOOKUP(A45,[1]RawData!A:DJ,20,FALSE)</f>
        <v>CR (Internal)</v>
      </c>
      <c r="F45" s="23" t="str">
        <f>VLOOKUP(A45,[1]RawData!A:DJ,21,FALSE)</f>
        <v>LIVE</v>
      </c>
      <c r="G45" s="23" t="str">
        <f>VLOOKUP(A45,[1]RawData!A:DJ,3,FALSE)</f>
        <v>7. BER/Business Case In Progress</v>
      </c>
      <c r="H45" s="25">
        <f t="shared" si="1"/>
        <v>0</v>
      </c>
      <c r="I45" s="25" t="str">
        <f>IF(ISNA(VLOOKUP(A45,[1]PrioritisationVariables!L:P,3,FALSE)),"",(VLOOKUP(A45,[1]PrioritisationVariables!L:P,3,FALSE)))</f>
        <v>TBP</v>
      </c>
      <c r="J45" s="25" t="str">
        <f>IF(ISNA(VLOOKUP(A45,[1]PrioritisationVariables!L:P,5,FALSE)),"",(VLOOKUP(A45,[1]PrioritisationVariables!L:P,5,FALSE)))</f>
        <v>Low</v>
      </c>
      <c r="K45" s="26" t="str">
        <f>IF(F45="LIVE",IF(VLOOKUP(A45,[1]RawData!A:DJ,79,FALSE)="","No Platform",VLOOKUP(A45,[1]RawData!A:DJ,79,FALSE)),"")</f>
        <v>R &amp; N</v>
      </c>
      <c r="L45" s="26">
        <f>IF(VLOOKUP(A45,[1]RawData!A:DJ,9,FALSE)="","No Date",VLOOKUP(A45,[1]RawData!A:DJ,9,FALSE))</f>
        <v>42629</v>
      </c>
      <c r="M45" s="27" t="str">
        <f>VLOOKUP(A45,[1]RawData!A:DJ,16,FALSE)</f>
        <v>Marie Berlin</v>
      </c>
      <c r="N45" s="26" t="str">
        <f>IF(F45="LIVE",IF(VLOOKUP(A45,[1]RawData!A:DJ,19,FALSE)="","No Project Manager",VLOOKUP(A45,[1]RawData!A:DJ,19,FALSE)),"")</f>
        <v>Padmini Duvvuri</v>
      </c>
      <c r="O45" s="31">
        <f>VLOOKUP(A45,[1]RawData!A:DJ,77,FALSE)</f>
        <v>3</v>
      </c>
      <c r="P45" s="27" t="str">
        <f>VLOOKUP(A45,[1]RawData!A:DJ,78,FALSE)</f>
        <v>UKLP IADBI258</v>
      </c>
      <c r="Q45" s="26" t="str">
        <f>IF(F45="LIVE",IF(VLOOKUP(A45,[1]RawData!A:DJ,81,FALSE)="","No Delivery Team",VLOOKUP(A45,[1]RawData!A:DJ,81,FALSE)),"")</f>
        <v>Project Delivery</v>
      </c>
      <c r="R45" s="27">
        <f>VLOOKUP(A45,[1]RawData!A:DJ,80,FALSE)</f>
        <v>0</v>
      </c>
      <c r="S45" s="26">
        <f>IF(F45="LIVE",IF(VLOOKUP(A45,[1]RawData!A:DJ,60,FALSE)="","No Date",VLOOKUP(A45,[1]RawData!A:DJ,60,FALSE)),"")</f>
        <v>43413</v>
      </c>
      <c r="T45" s="26" t="str">
        <f>IF(VLOOKUP(A45,[1]RawData!A:DJ,61,FALSE)="","No Date",VLOOKUP(A45,[1]RawData!A:DJ,61,FALSE))</f>
        <v>No Date</v>
      </c>
      <c r="U45" s="26">
        <f>IF(F45="LIVE",IF(VLOOKUP(A45,[1]RawData!A:DJ,11,FALSE)="","No Date",VLOOKUP(A45,[1]RawData!A:DJ,11,FALSE)),"")</f>
        <v>43252</v>
      </c>
      <c r="V45" s="26" t="str">
        <f>IF(F45="LIVE",IF(VLOOKUP(A45,[1]RawData!A:DJ,82,FALSE)="","No Application",VLOOKUP(A45,[1]RawData!A:DJ,82,FALSE)),"")</f>
        <v>ISU</v>
      </c>
      <c r="W45" s="26" t="str">
        <f>IF(F45="LIVE",IF(VLOOKUP(A45,[1]RawData!A:DJ,83,FALSE)="","No Process",VLOOKUP(A45,[1]RawData!A:DJ,83,FALSE)),"")</f>
        <v>SPA</v>
      </c>
      <c r="X45" s="26" t="str">
        <f>IF(F45="LIVE",IF(VLOOKUP(A45,[1]RawData!A:DJ,84,FALSE)="","No Delivery Effort",VLOOKUP(A45,[1]RawData!A:DJ,84,FALSE)),"")</f>
        <v>31-100days</v>
      </c>
      <c r="Y45" s="27" t="b">
        <f>VLOOKUP(A45,[1]RawData!A:DJ,85,FALSE)</f>
        <v>1</v>
      </c>
      <c r="Z45" s="26" t="str">
        <f>IF((AND(F45="LIVE",Y45=TRUE)),IF(VLOOKUP(A45,[1]RawData!A:DJ,86,FALSE)="","No Workaround Accountability",VLOOKUP(A45,[1]RawData!A:DJ,86,FALSE)),"")</f>
        <v>Xoserve</v>
      </c>
      <c r="AA45" s="26" t="str">
        <f>IF((AND(F45="LIVE",Y45=TRUE)),IF(VLOOKUP(A45,[1]RawData!A:DJ,98,FALSE)="","No Workaround Frequency",VLOOKUP(A45,[1]RawData!A:DJ,98,FALSE)),"")</f>
        <v>No Workaround Frequency</v>
      </c>
      <c r="AB45" s="26" t="str">
        <f>IF((AND(F45="LIVE",Y45=TRUE)),IF(VLOOKUP(A45,[1]RawData!A:DJ,99,FALSE)="","No Xoserve FTEs",VLOOKUP(A45,[1]RawData!A:DJ,99,FALSE)),"")</f>
        <v>No Xoserve FTEs</v>
      </c>
      <c r="AC45" s="26" t="str">
        <f>IF((AND(F45="LIVE",Y45=TRUE)),IF(VLOOKUP(A45,[1]RawData!A:DJ,94,FALSE)="","No Workaround Intensity",VLOOKUP(A45,[1]RawData!A:DJ,94,FALSE)),"")</f>
        <v>Low</v>
      </c>
      <c r="AD45" s="26">
        <f>IF((AND(F45="LIVE",Y45=TRUE)),IF(VLOOKUP(A45,[1]RawData!A:DJ,87,FALSE)="","No Lifespan Date",VLOOKUP(A45,[1]RawData!A:DJ,87,FALSE)),"")</f>
        <v>43465</v>
      </c>
      <c r="AE45" s="26" t="str">
        <f>IF(F45="LIVE",IF(VLOOKUP(A45,[1]RawData!A:DJ,100,FALSE)="","No Change Driver",VLOOKUP(A45,[1]RawData!A:DJ,100,FALSE)),"")</f>
        <v>ChMC endorsed Change Proposal</v>
      </c>
      <c r="AF45" s="26" t="str">
        <f>IF(F45="LIVE",IF(VLOOKUP(A45,[1]RawData!A:DJ,101,FALSE)="","No Change Beneficiary",VLOOKUP(A45,[1]RawData!A:DJ,101,FALSE)),"")</f>
        <v>Multiple Market Participants</v>
      </c>
      <c r="AG45" s="26" t="b">
        <f>VLOOKUP(A45,[1]RawData!A:DJ,102,FALSE)</f>
        <v>1</v>
      </c>
      <c r="AH45" s="26" t="b">
        <f>VLOOKUP(A45,[1]RawData!A:DJ,103,FALSE)</f>
        <v>0</v>
      </c>
      <c r="AI45" s="26" t="b">
        <f>VLOOKUP(A45,[1]RawData!A:DJ,104,FALSE)</f>
        <v>0</v>
      </c>
      <c r="AJ45" s="26" t="str">
        <f>IF(F45="LIVE",IF(VLOOKUP(A45,[1]RawData!A:DJ,106,FALSE)="","No DSC Service Area",VLOOKUP(A45,[1]RawData!A:DJ,106,FALSE)),"")</f>
        <v>Service Area 1: Manage Supply Point Registration</v>
      </c>
      <c r="AK45" s="26" t="str">
        <f>IF(F45="LIVE",IF(VLOOKUP(A45,[1]RawData!A:DJ,107,FALSE)="","No Number of impacted DSC Service Areas",VLOOKUP(A45,[1]RawData!A:DJ,107,FALSE)),"")</f>
        <v>Two to Five</v>
      </c>
      <c r="AL45" s="26" t="str">
        <f>IF(F45="LIVE",IF(VLOOKUP(A45,[1]RawData!A:DJ,108,FALSE)="","No Change Improvement Scale",VLOOKUP(A45,[1]RawData!A:DJ,108,FALSE)),"")</f>
        <v>Low</v>
      </c>
      <c r="AM45" s="27" t="b">
        <f>VLOOKUP(A45,[1]RawData!A:DJ,88,FALSE)</f>
        <v>1</v>
      </c>
      <c r="AN45" s="27" t="b">
        <f>VLOOKUP(A45,[1]RawData!A:DJ,90,FALSE)</f>
        <v>0</v>
      </c>
      <c r="AO45" s="27" t="b">
        <f>VLOOKUP(A45,[1]RawData!A:DJ,89,FALSE)</f>
        <v>1</v>
      </c>
      <c r="AP45" s="27" t="b">
        <f>VLOOKUP(A45,[1]RawData!A:DJ,109,FALSE)</f>
        <v>0</v>
      </c>
      <c r="AQ45" s="27" t="b">
        <f>VLOOKUP(A45,[1]RawData!A:DJ,96,FALSE)</f>
        <v>0</v>
      </c>
      <c r="AR45" s="27" t="b">
        <f>VLOOKUP(A45,[1]RawData!A:DJ,110,FALSE)</f>
        <v>0</v>
      </c>
      <c r="AS45" s="26" t="str">
        <f>IF(VLOOKUP($A45,[1]RawData!$A:$DJ,111,FALSE)="","No Date",VLOOKUP($A45,[1]RawData!$A:$DJ,111,FALSE))</f>
        <v>No Date</v>
      </c>
      <c r="AT45" s="26">
        <f>IF(VLOOKUP($A45,[1]RawData!$A:$DJ,112,FALSE)="","No Date",VLOOKUP($A45,[1]RawData!$A:$DJ,112,FALSE))</f>
        <v>43138</v>
      </c>
      <c r="AU45" s="26" t="str">
        <f>IF(VLOOKUP($A45,[1]RawData!$A:$DJ,114,FALSE)="","No Date",VLOOKUP($A45,[1]RawData!$A:$DJ,114,FALSE))</f>
        <v>No Date</v>
      </c>
      <c r="AV45" s="26" t="str">
        <f>IF(VLOOKUP($A45,[1]RawData!$A:$DJ,113,FALSE)="","No Date",VLOOKUP($A45,[1]RawData!$A:$DJ,113,FALSE))</f>
        <v>No Date</v>
      </c>
    </row>
    <row r="46" spans="1:48">
      <c r="A46" s="23" t="s">
        <v>115</v>
      </c>
      <c r="B46" s="24" t="str">
        <f>VLOOKUP(G46,[1]StatusMappings!A:B,2,FALSE)</f>
        <v>2. Change sanction/approved and in project delivery</v>
      </c>
      <c r="C46" s="23" t="s">
        <v>63</v>
      </c>
      <c r="D46" s="24" t="str">
        <f>VLOOKUP(A46,[1]RawData!A:DJ,2,FALSE)</f>
        <v>Remove ‘n’ as an allowable value from the .SFN file in ‘Fault corrected’ field and remove as allowable value from AMT &amp; SAP ISU.</v>
      </c>
      <c r="E46" s="24" t="str">
        <f>VLOOKUP(A46,[1]RawData!A:DJ,20,FALSE)</f>
        <v>CR (Internal)</v>
      </c>
      <c r="F46" s="23" t="str">
        <f>VLOOKUP(A46,[1]RawData!A:DJ,21,FALSE)</f>
        <v>LIVE</v>
      </c>
      <c r="G46" s="23" t="str">
        <f>VLOOKUP(A46,[1]RawData!A:DJ,3,FALSE)</f>
        <v>11. Change In Delivery</v>
      </c>
      <c r="H46" s="25">
        <f t="shared" si="1"/>
        <v>0</v>
      </c>
      <c r="I46" s="25" t="str">
        <f>IF(ISNA(VLOOKUP(A46,[1]PrioritisationVariables!L:P,3,FALSE)),"",(VLOOKUP(A46,[1]PrioritisationVariables!L:P,3,FALSE)))</f>
        <v>TBP</v>
      </c>
      <c r="J46" s="25" t="str">
        <f>IF(ISNA(VLOOKUP(A46,[1]PrioritisationVariables!L:P,5,FALSE)),"",(VLOOKUP(A46,[1]PrioritisationVariables!L:P,5,FALSE)))</f>
        <v>Low</v>
      </c>
      <c r="K46" s="26" t="str">
        <f>IF(F46="LIVE",IF(VLOOKUP(A46,[1]RawData!A:DJ,79,FALSE)="","No Platform",VLOOKUP(A46,[1]RawData!A:DJ,79,FALSE)),"")</f>
        <v>R &amp; N</v>
      </c>
      <c r="L46" s="26">
        <f>IF(VLOOKUP(A46,[1]RawData!A:DJ,9,FALSE)="","No Date",VLOOKUP(A46,[1]RawData!A:DJ,9,FALSE))</f>
        <v>42661</v>
      </c>
      <c r="M46" s="27" t="str">
        <f>VLOOKUP(A46,[1]RawData!A:DJ,16,FALSE)</f>
        <v>Dean Johnson</v>
      </c>
      <c r="N46" s="26" t="str">
        <f>IF(F46="LIVE",IF(VLOOKUP(A46,[1]RawData!A:DJ,19,FALSE)="","No Project Manager",VLOOKUP(A46,[1]RawData!A:DJ,19,FALSE)),"")</f>
        <v>Christina Francis</v>
      </c>
      <c r="O46" s="31">
        <f>VLOOKUP(A46,[1]RawData!A:DJ,77,FALSE)</f>
        <v>2</v>
      </c>
      <c r="P46" s="27" t="str">
        <f>VLOOKUP(A46,[1]RawData!A:DJ,78,FALSE)</f>
        <v>UKLP267</v>
      </c>
      <c r="Q46" s="26" t="str">
        <f>IF(F46="LIVE",IF(VLOOKUP(A46,[1]RawData!A:DJ,81,FALSE)="","No Delivery Team",VLOOKUP(A46,[1]RawData!A:DJ,81,FALSE)),"")</f>
        <v>Project Delivery</v>
      </c>
      <c r="R46" s="27">
        <f>VLOOKUP(A46,[1]RawData!A:DJ,80,FALSE)</f>
        <v>0</v>
      </c>
      <c r="S46" s="26">
        <f>IF(F46="LIVE",IF(VLOOKUP(A46,[1]RawData!A:DJ,60,FALSE)="","No Date",VLOOKUP(A46,[1]RawData!A:DJ,60,FALSE)),"")</f>
        <v>43280</v>
      </c>
      <c r="T46" s="26" t="str">
        <f>IF(VLOOKUP(A46,[1]RawData!A:DJ,61,FALSE)="","No Date",VLOOKUP(A46,[1]RawData!A:DJ,61,FALSE))</f>
        <v>No Date</v>
      </c>
      <c r="U46" s="26">
        <f>IF(F46="LIVE",IF(VLOOKUP(A46,[1]RawData!A:DJ,11,FALSE)="","No Date",VLOOKUP(A46,[1]RawData!A:DJ,11,FALSE)),"")</f>
        <v>43221</v>
      </c>
      <c r="V46" s="26" t="str">
        <f>IF(F46="LIVE",IF(VLOOKUP(A46,[1]RawData!A:DJ,82,FALSE)="","No Application",VLOOKUP(A46,[1]RawData!A:DJ,82,FALSE)),"")</f>
        <v>ISU</v>
      </c>
      <c r="W46" s="26" t="str">
        <f>IF(F46="LIVE",IF(VLOOKUP(A46,[1]RawData!A:DJ,83,FALSE)="","No Process",VLOOKUP(A46,[1]RawData!A:DJ,83,FALSE)),"")</f>
        <v>Other</v>
      </c>
      <c r="X46" s="26" t="str">
        <f>IF(F46="LIVE",IF(VLOOKUP(A46,[1]RawData!A:DJ,84,FALSE)="","No Delivery Effort",VLOOKUP(A46,[1]RawData!A:DJ,84,FALSE)),"")</f>
        <v>31-100days</v>
      </c>
      <c r="Y46" s="27" t="b">
        <f>VLOOKUP(A46,[1]RawData!A:DJ,85,FALSE)</f>
        <v>0</v>
      </c>
      <c r="Z46" s="26" t="str">
        <f>IF((AND(F46="LIVE",Y46=TRUE)),IF(VLOOKUP(A46,[1]RawData!A:DJ,86,FALSE)="","No Workaround Accountability",VLOOKUP(A46,[1]RawData!A:DJ,86,FALSE)),"")</f>
        <v/>
      </c>
      <c r="AA46" s="26" t="str">
        <f>IF((AND(F46="LIVE",Y46=TRUE)),IF(VLOOKUP(A46,[1]RawData!A:DJ,98,FALSE)="","No Workaround Frequency",VLOOKUP(A46,[1]RawData!A:DJ,98,FALSE)),"")</f>
        <v/>
      </c>
      <c r="AB46" s="26" t="str">
        <f>IF((AND(F46="LIVE",Y46=TRUE)),IF(VLOOKUP(A46,[1]RawData!A:DJ,99,FALSE)="","No Xoserve FTEs",VLOOKUP(A46,[1]RawData!A:DJ,99,FALSE)),"")</f>
        <v/>
      </c>
      <c r="AC46" s="26" t="str">
        <f>IF((AND(F46="LIVE",Y46=TRUE)),IF(VLOOKUP(A46,[1]RawData!A:DJ,94,FALSE)="","No Workaround Intensity",VLOOKUP(A46,[1]RawData!A:DJ,94,FALSE)),"")</f>
        <v/>
      </c>
      <c r="AD46" s="26" t="str">
        <f>IF((AND(F46="LIVE",Y46=TRUE)),IF(VLOOKUP(A46,[1]RawData!A:DJ,87,FALSE)="","No Lifespan Date",VLOOKUP(A46,[1]RawData!A:DJ,87,FALSE)),"")</f>
        <v/>
      </c>
      <c r="AE46" s="26" t="str">
        <f>IF(F46="LIVE",IF(VLOOKUP(A46,[1]RawData!A:DJ,100,FALSE)="","No Change Driver",VLOOKUP(A46,[1]RawData!A:DJ,100,FALSE)),"")</f>
        <v>No Change Driver</v>
      </c>
      <c r="AF46" s="26" t="str">
        <f>IF(F46="LIVE",IF(VLOOKUP(A46,[1]RawData!A:DJ,101,FALSE)="","No Change Beneficiary",VLOOKUP(A46,[1]RawData!A:DJ,101,FALSE)),"")</f>
        <v>No Change Beneficiary</v>
      </c>
      <c r="AG46" s="26" t="b">
        <f>VLOOKUP(A46,[1]RawData!A:DJ,102,FALSE)</f>
        <v>0</v>
      </c>
      <c r="AH46" s="26" t="b">
        <f>VLOOKUP(A46,[1]RawData!A:DJ,103,FALSE)</f>
        <v>0</v>
      </c>
      <c r="AI46" s="26" t="b">
        <f>VLOOKUP(A46,[1]RawData!A:DJ,104,FALSE)</f>
        <v>0</v>
      </c>
      <c r="AJ46" s="26" t="str">
        <f>IF(F46="LIVE",IF(VLOOKUP(A46,[1]RawData!A:DJ,106,FALSE)="","No DSC Service Area",VLOOKUP(A46,[1]RawData!A:DJ,106,FALSE)),"")</f>
        <v>No DSC Service Area</v>
      </c>
      <c r="AK46" s="26" t="str">
        <f>IF(F46="LIVE",IF(VLOOKUP(A46,[1]RawData!A:DJ,107,FALSE)="","No Number of impacted DSC Service Areas",VLOOKUP(A46,[1]RawData!A:DJ,107,FALSE)),"")</f>
        <v>No Number of impacted DSC Service Areas</v>
      </c>
      <c r="AL46" s="26" t="str">
        <f>IF(F46="LIVE",IF(VLOOKUP(A46,[1]RawData!A:DJ,108,FALSE)="","No Change Improvement Scale",VLOOKUP(A46,[1]RawData!A:DJ,108,FALSE)),"")</f>
        <v>No Change Improvement Scale</v>
      </c>
      <c r="AM46" s="27" t="b">
        <f>VLOOKUP(A46,[1]RawData!A:DJ,88,FALSE)</f>
        <v>0</v>
      </c>
      <c r="AN46" s="27" t="b">
        <f>VLOOKUP(A46,[1]RawData!A:DJ,90,FALSE)</f>
        <v>0</v>
      </c>
      <c r="AO46" s="27" t="b">
        <f>VLOOKUP(A46,[1]RawData!A:DJ,89,FALSE)</f>
        <v>0</v>
      </c>
      <c r="AP46" s="27" t="b">
        <f>VLOOKUP(A46,[1]RawData!A:DJ,109,FALSE)</f>
        <v>0</v>
      </c>
      <c r="AQ46" s="27" t="b">
        <f>VLOOKUP(A46,[1]RawData!A:DJ,96,FALSE)</f>
        <v>0</v>
      </c>
      <c r="AR46" s="27" t="b">
        <f>VLOOKUP(A46,[1]RawData!A:DJ,110,FALSE)</f>
        <v>0</v>
      </c>
      <c r="AS46" s="26">
        <f>IF(VLOOKUP($A46,[1]RawData!$A:$DJ,111,FALSE)="","No Date",VLOOKUP($A46,[1]RawData!$A:$DJ,111,FALSE))</f>
        <v>43019</v>
      </c>
      <c r="AT46" s="26">
        <f>IF(VLOOKUP($A46,[1]RawData!$A:$DJ,112,FALSE)="","No Date",VLOOKUP($A46,[1]RawData!$A:$DJ,112,FALSE))</f>
        <v>43019</v>
      </c>
      <c r="AU46" s="26">
        <f>IF(VLOOKUP($A46,[1]RawData!$A:$DJ,114,FALSE)="","No Date",VLOOKUP($A46,[1]RawData!$A:$DJ,114,FALSE))</f>
        <v>43110</v>
      </c>
      <c r="AV46" s="26" t="str">
        <f>IF(VLOOKUP($A46,[1]RawData!$A:$DJ,113,FALSE)="","No Date",VLOOKUP($A46,[1]RawData!$A:$DJ,113,FALSE))</f>
        <v>No Date</v>
      </c>
    </row>
    <row r="47" spans="1:48">
      <c r="A47" s="23" t="s">
        <v>116</v>
      </c>
      <c r="B47" s="24" t="str">
        <f>VLOOKUP(G47,[1]StatusMappings!A:B,2,FALSE)</f>
        <v>2. Change sanction/approved and in project delivery</v>
      </c>
      <c r="C47" s="23" t="s">
        <v>63</v>
      </c>
      <c r="D47" s="24" t="str">
        <f>VLOOKUP(A47,[1]RawData!A:DJ,2,FALSE)</f>
        <v>Amend referral rules for class 2 smaller LSP’s</v>
      </c>
      <c r="E47" s="24" t="str">
        <f>VLOOKUP(A47,[1]RawData!A:DJ,20,FALSE)</f>
        <v>CR (Internal)</v>
      </c>
      <c r="F47" s="23" t="str">
        <f>VLOOKUP(A47,[1]RawData!A:DJ,21,FALSE)</f>
        <v>LIVE</v>
      </c>
      <c r="G47" s="23" t="str">
        <f>VLOOKUP(A47,[1]RawData!A:DJ,3,FALSE)</f>
        <v>11. Change In Delivery</v>
      </c>
      <c r="H47" s="25">
        <f t="shared" si="1"/>
        <v>0</v>
      </c>
      <c r="I47" s="25" t="str">
        <f>IF(ISNA(VLOOKUP(A47,[1]PrioritisationVariables!L:P,3,FALSE)),"",(VLOOKUP(A47,[1]PrioritisationVariables!L:P,3,FALSE)))</f>
        <v>TBP</v>
      </c>
      <c r="J47" s="25" t="str">
        <f>IF(ISNA(VLOOKUP(A47,[1]PrioritisationVariables!L:P,5,FALSE)),"",(VLOOKUP(A47,[1]PrioritisationVariables!L:P,5,FALSE)))</f>
        <v>Medium</v>
      </c>
      <c r="K47" s="26" t="str">
        <f>IF(F47="LIVE",IF(VLOOKUP(A47,[1]RawData!A:DJ,79,FALSE)="","No Platform",VLOOKUP(A47,[1]RawData!A:DJ,79,FALSE)),"")</f>
        <v>R &amp; N</v>
      </c>
      <c r="L47" s="26">
        <f>IF(VLOOKUP(A47,[1]RawData!A:DJ,9,FALSE)="","No Date",VLOOKUP(A47,[1]RawData!A:DJ,9,FALSE))</f>
        <v>42677</v>
      </c>
      <c r="M47" s="27" t="str">
        <f>VLOOKUP(A47,[1]RawData!A:DJ,16,FALSE)</f>
        <v>Dean Johnson</v>
      </c>
      <c r="N47" s="26" t="str">
        <f>IF(F47="LIVE",IF(VLOOKUP(A47,[1]RawData!A:DJ,19,FALSE)="","No Project Manager",VLOOKUP(A47,[1]RawData!A:DJ,19,FALSE)),"")</f>
        <v>Christina Francis</v>
      </c>
      <c r="O47" s="31">
        <f>VLOOKUP(A47,[1]RawData!A:DJ,77,FALSE)</f>
        <v>2</v>
      </c>
      <c r="P47" s="27" t="str">
        <f>VLOOKUP(A47,[1]RawData!A:DJ,78,FALSE)</f>
        <v>UKLP270</v>
      </c>
      <c r="Q47" s="26" t="str">
        <f>IF(F47="LIVE",IF(VLOOKUP(A47,[1]RawData!A:DJ,81,FALSE)="","No Delivery Team",VLOOKUP(A47,[1]RawData!A:DJ,81,FALSE)),"")</f>
        <v>Project Delivery</v>
      </c>
      <c r="R47" s="27">
        <f>VLOOKUP(A47,[1]RawData!A:DJ,80,FALSE)</f>
        <v>0</v>
      </c>
      <c r="S47" s="26">
        <f>IF(F47="LIVE",IF(VLOOKUP(A47,[1]RawData!A:DJ,60,FALSE)="","No Date",VLOOKUP(A47,[1]RawData!A:DJ,60,FALSE)),"")</f>
        <v>43280</v>
      </c>
      <c r="T47" s="26" t="str">
        <f>IF(VLOOKUP(A47,[1]RawData!A:DJ,61,FALSE)="","No Date",VLOOKUP(A47,[1]RawData!A:DJ,61,FALSE))</f>
        <v>No Date</v>
      </c>
      <c r="U47" s="26">
        <f>IF(F47="LIVE",IF(VLOOKUP(A47,[1]RawData!A:DJ,11,FALSE)="","No Date",VLOOKUP(A47,[1]RawData!A:DJ,11,FALSE)),"")</f>
        <v>43221</v>
      </c>
      <c r="V47" s="26" t="str">
        <f>IF(F47="LIVE",IF(VLOOKUP(A47,[1]RawData!A:DJ,82,FALSE)="","No Application",VLOOKUP(A47,[1]RawData!A:DJ,82,FALSE)),"")</f>
        <v>ISU</v>
      </c>
      <c r="W47" s="26" t="str">
        <f>IF(F47="LIVE",IF(VLOOKUP(A47,[1]RawData!A:DJ,83,FALSE)="","No Process",VLOOKUP(A47,[1]RawData!A:DJ,83,FALSE)),"")</f>
        <v>SPA</v>
      </c>
      <c r="X47" s="26" t="str">
        <f>IF(F47="LIVE",IF(VLOOKUP(A47,[1]RawData!A:DJ,84,FALSE)="","No Delivery Effort",VLOOKUP(A47,[1]RawData!A:DJ,84,FALSE)),"")</f>
        <v>31-100days</v>
      </c>
      <c r="Y47" s="27" t="b">
        <f>VLOOKUP(A47,[1]RawData!A:DJ,85,FALSE)</f>
        <v>0</v>
      </c>
      <c r="Z47" s="26" t="str">
        <f>IF((AND(F47="LIVE",Y47=TRUE)),IF(VLOOKUP(A47,[1]RawData!A:DJ,86,FALSE)="","No Workaround Accountability",VLOOKUP(A47,[1]RawData!A:DJ,86,FALSE)),"")</f>
        <v/>
      </c>
      <c r="AA47" s="26" t="str">
        <f>IF((AND(F47="LIVE",Y47=TRUE)),IF(VLOOKUP(A47,[1]RawData!A:DJ,98,FALSE)="","No Workaround Frequency",VLOOKUP(A47,[1]RawData!A:DJ,98,FALSE)),"")</f>
        <v/>
      </c>
      <c r="AB47" s="26" t="str">
        <f>IF((AND(F47="LIVE",Y47=TRUE)),IF(VLOOKUP(A47,[1]RawData!A:DJ,99,FALSE)="","No Xoserve FTEs",VLOOKUP(A47,[1]RawData!A:DJ,99,FALSE)),"")</f>
        <v/>
      </c>
      <c r="AC47" s="26" t="str">
        <f>IF((AND(F47="LIVE",Y47=TRUE)),IF(VLOOKUP(A47,[1]RawData!A:DJ,94,FALSE)="","No Workaround Intensity",VLOOKUP(A47,[1]RawData!A:DJ,94,FALSE)),"")</f>
        <v/>
      </c>
      <c r="AD47" s="26" t="str">
        <f>IF((AND(F47="LIVE",Y47=TRUE)),IF(VLOOKUP(A47,[1]RawData!A:DJ,87,FALSE)="","No Lifespan Date",VLOOKUP(A47,[1]RawData!A:DJ,87,FALSE)),"")</f>
        <v/>
      </c>
      <c r="AE47" s="26" t="str">
        <f>IF(F47="LIVE",IF(VLOOKUP(A47,[1]RawData!A:DJ,100,FALSE)="","No Change Driver",VLOOKUP(A47,[1]RawData!A:DJ,100,FALSE)),"")</f>
        <v>No Change Driver</v>
      </c>
      <c r="AF47" s="26" t="str">
        <f>IF(F47="LIVE",IF(VLOOKUP(A47,[1]RawData!A:DJ,101,FALSE)="","No Change Beneficiary",VLOOKUP(A47,[1]RawData!A:DJ,101,FALSE)),"")</f>
        <v>No Change Beneficiary</v>
      </c>
      <c r="AG47" s="26" t="b">
        <f>VLOOKUP(A47,[1]RawData!A:DJ,102,FALSE)</f>
        <v>0</v>
      </c>
      <c r="AH47" s="26" t="b">
        <f>VLOOKUP(A47,[1]RawData!A:DJ,103,FALSE)</f>
        <v>0</v>
      </c>
      <c r="AI47" s="26" t="b">
        <f>VLOOKUP(A47,[1]RawData!A:DJ,104,FALSE)</f>
        <v>0</v>
      </c>
      <c r="AJ47" s="26" t="str">
        <f>IF(F47="LIVE",IF(VLOOKUP(A47,[1]RawData!A:DJ,106,FALSE)="","No DSC Service Area",VLOOKUP(A47,[1]RawData!A:DJ,106,FALSE)),"")</f>
        <v>No DSC Service Area</v>
      </c>
      <c r="AK47" s="26" t="str">
        <f>IF(F47="LIVE",IF(VLOOKUP(A47,[1]RawData!A:DJ,107,FALSE)="","No Number of impacted DSC Service Areas",VLOOKUP(A47,[1]RawData!A:DJ,107,FALSE)),"")</f>
        <v>No Number of impacted DSC Service Areas</v>
      </c>
      <c r="AL47" s="26" t="str">
        <f>IF(F47="LIVE",IF(VLOOKUP(A47,[1]RawData!A:DJ,108,FALSE)="","No Change Improvement Scale",VLOOKUP(A47,[1]RawData!A:DJ,108,FALSE)),"")</f>
        <v>No Change Improvement Scale</v>
      </c>
      <c r="AM47" s="27" t="b">
        <f>VLOOKUP(A47,[1]RawData!A:DJ,88,FALSE)</f>
        <v>0</v>
      </c>
      <c r="AN47" s="27" t="b">
        <f>VLOOKUP(A47,[1]RawData!A:DJ,90,FALSE)</f>
        <v>0</v>
      </c>
      <c r="AO47" s="27" t="b">
        <f>VLOOKUP(A47,[1]RawData!A:DJ,89,FALSE)</f>
        <v>0</v>
      </c>
      <c r="AP47" s="27" t="b">
        <f>VLOOKUP(A47,[1]RawData!A:DJ,109,FALSE)</f>
        <v>0</v>
      </c>
      <c r="AQ47" s="27" t="b">
        <f>VLOOKUP(A47,[1]RawData!A:DJ,96,FALSE)</f>
        <v>0</v>
      </c>
      <c r="AR47" s="27" t="b">
        <f>VLOOKUP(A47,[1]RawData!A:DJ,110,FALSE)</f>
        <v>0</v>
      </c>
      <c r="AS47" s="26">
        <f>IF(VLOOKUP($A47,[1]RawData!$A:$DJ,111,FALSE)="","No Date",VLOOKUP($A47,[1]RawData!$A:$DJ,111,FALSE))</f>
        <v>43019</v>
      </c>
      <c r="AT47" s="26">
        <f>IF(VLOOKUP($A47,[1]RawData!$A:$DJ,112,FALSE)="","No Date",VLOOKUP($A47,[1]RawData!$A:$DJ,112,FALSE))</f>
        <v>43019</v>
      </c>
      <c r="AU47" s="26">
        <f>IF(VLOOKUP($A47,[1]RawData!$A:$DJ,114,FALSE)="","No Date",VLOOKUP($A47,[1]RawData!$A:$DJ,114,FALSE))</f>
        <v>43110</v>
      </c>
      <c r="AV47" s="26" t="str">
        <f>IF(VLOOKUP($A47,[1]RawData!$A:$DJ,113,FALSE)="","No Date",VLOOKUP($A47,[1]RawData!$A:$DJ,113,FALSE))</f>
        <v>No Date</v>
      </c>
    </row>
    <row r="48" spans="1:48">
      <c r="A48" s="23" t="s">
        <v>117</v>
      </c>
      <c r="B48" s="24" t="str">
        <f>VLOOKUP(G48,[1]StatusMappings!A:B,2,FALSE)</f>
        <v>2. Change sanction/approved and in project delivery</v>
      </c>
      <c r="C48" s="23" t="s">
        <v>63</v>
      </c>
      <c r="D48" s="24" t="str">
        <f>VLOOKUP(A48,[1]RawData!A:DJ,2,FALSE)</f>
        <v>Back billing for domestic (SSP) sites needs to be reflect thecorrect adjustment start date</v>
      </c>
      <c r="E48" s="24" t="str">
        <f>VLOOKUP(A48,[1]RawData!A:DJ,20,FALSE)</f>
        <v>CR (Internal)</v>
      </c>
      <c r="F48" s="23" t="str">
        <f>VLOOKUP(A48,[1]RawData!A:DJ,21,FALSE)</f>
        <v>LIVE</v>
      </c>
      <c r="G48" s="23" t="str">
        <f>VLOOKUP(A48,[1]RawData!A:DJ,3,FALSE)</f>
        <v>11. Change In Delivery</v>
      </c>
      <c r="H48" s="25">
        <f t="shared" si="1"/>
        <v>0</v>
      </c>
      <c r="I48" s="25" t="str">
        <f>IF(ISNA(VLOOKUP(A48,[1]PrioritisationVariables!L:P,3,FALSE)),"",(VLOOKUP(A48,[1]PrioritisationVariables!L:P,3,FALSE)))</f>
        <v>TBP</v>
      </c>
      <c r="J48" s="25" t="str">
        <f>IF(ISNA(VLOOKUP(A48,[1]PrioritisationVariables!L:P,5,FALSE)),"",(VLOOKUP(A48,[1]PrioritisationVariables!L:P,5,FALSE)))</f>
        <v>Low</v>
      </c>
      <c r="K48" s="26" t="str">
        <f>IF(F48="LIVE",IF(VLOOKUP(A48,[1]RawData!A:DJ,79,FALSE)="","No Platform",VLOOKUP(A48,[1]RawData!A:DJ,79,FALSE)),"")</f>
        <v>R &amp; N</v>
      </c>
      <c r="L48" s="26">
        <f>IF(VLOOKUP(A48,[1]RawData!A:DJ,9,FALSE)="","No Date",VLOOKUP(A48,[1]RawData!A:DJ,9,FALSE))</f>
        <v>42388</v>
      </c>
      <c r="M48" s="27" t="str">
        <f>VLOOKUP(A48,[1]RawData!A:DJ,16,FALSE)</f>
        <v>Dean Johnson</v>
      </c>
      <c r="N48" s="26" t="str">
        <f>IF(F48="LIVE",IF(VLOOKUP(A48,[1]RawData!A:DJ,19,FALSE)="","No Project Manager",VLOOKUP(A48,[1]RawData!A:DJ,19,FALSE)),"")</f>
        <v>Christina Francis</v>
      </c>
      <c r="O48" s="31">
        <f>VLOOKUP(A48,[1]RawData!A:DJ,77,FALSE)</f>
        <v>2</v>
      </c>
      <c r="P48" s="27" t="str">
        <f>VLOOKUP(A48,[1]RawData!A:DJ,78,FALSE)</f>
        <v>UKLP287</v>
      </c>
      <c r="Q48" s="26" t="str">
        <f>IF(F48="LIVE",IF(VLOOKUP(A48,[1]RawData!A:DJ,81,FALSE)="","No Delivery Team",VLOOKUP(A48,[1]RawData!A:DJ,81,FALSE)),"")</f>
        <v>Project Delivery</v>
      </c>
      <c r="R48" s="27">
        <f>VLOOKUP(A48,[1]RawData!A:DJ,80,FALSE)</f>
        <v>0</v>
      </c>
      <c r="S48" s="26">
        <f>IF(F48="LIVE",IF(VLOOKUP(A48,[1]RawData!A:DJ,60,FALSE)="","No Date",VLOOKUP(A48,[1]RawData!A:DJ,60,FALSE)),"")</f>
        <v>43280</v>
      </c>
      <c r="T48" s="26" t="str">
        <f>IF(VLOOKUP(A48,[1]RawData!A:DJ,61,FALSE)="","No Date",VLOOKUP(A48,[1]RawData!A:DJ,61,FALSE))</f>
        <v>No Date</v>
      </c>
      <c r="U48" s="26">
        <f>IF(F48="LIVE",IF(VLOOKUP(A48,[1]RawData!A:DJ,11,FALSE)="","No Date",VLOOKUP(A48,[1]RawData!A:DJ,11,FALSE)),"")</f>
        <v>43221</v>
      </c>
      <c r="V48" s="26" t="str">
        <f>IF(F48="LIVE",IF(VLOOKUP(A48,[1]RawData!A:DJ,82,FALSE)="","No Application",VLOOKUP(A48,[1]RawData!A:DJ,82,FALSE)),"")</f>
        <v>CMS</v>
      </c>
      <c r="W48" s="26" t="str">
        <f>IF(F48="LIVE",IF(VLOOKUP(A48,[1]RawData!A:DJ,83,FALSE)="","No Process",VLOOKUP(A48,[1]RawData!A:DJ,83,FALSE)),"")</f>
        <v>Other</v>
      </c>
      <c r="X48" s="26" t="str">
        <f>IF(F48="LIVE",IF(VLOOKUP(A48,[1]RawData!A:DJ,84,FALSE)="","No Delivery Effort",VLOOKUP(A48,[1]RawData!A:DJ,84,FALSE)),"")</f>
        <v>31-100days</v>
      </c>
      <c r="Y48" s="27" t="b">
        <f>VLOOKUP(A48,[1]RawData!A:DJ,85,FALSE)</f>
        <v>0</v>
      </c>
      <c r="Z48" s="26" t="str">
        <f>IF((AND(F48="LIVE",Y48=TRUE)),IF(VLOOKUP(A48,[1]RawData!A:DJ,86,FALSE)="","No Workaround Accountability",VLOOKUP(A48,[1]RawData!A:DJ,86,FALSE)),"")</f>
        <v/>
      </c>
      <c r="AA48" s="26" t="str">
        <f>IF((AND(F48="LIVE",Y48=TRUE)),IF(VLOOKUP(A48,[1]RawData!A:DJ,98,FALSE)="","No Workaround Frequency",VLOOKUP(A48,[1]RawData!A:DJ,98,FALSE)),"")</f>
        <v/>
      </c>
      <c r="AB48" s="26" t="str">
        <f>IF((AND(F48="LIVE",Y48=TRUE)),IF(VLOOKUP(A48,[1]RawData!A:DJ,99,FALSE)="","No Xoserve FTEs",VLOOKUP(A48,[1]RawData!A:DJ,99,FALSE)),"")</f>
        <v/>
      </c>
      <c r="AC48" s="26" t="str">
        <f>IF((AND(F48="LIVE",Y48=TRUE)),IF(VLOOKUP(A48,[1]RawData!A:DJ,94,FALSE)="","No Workaround Intensity",VLOOKUP(A48,[1]RawData!A:DJ,94,FALSE)),"")</f>
        <v/>
      </c>
      <c r="AD48" s="26" t="str">
        <f>IF((AND(F48="LIVE",Y48=TRUE)),IF(VLOOKUP(A48,[1]RawData!A:DJ,87,FALSE)="","No Lifespan Date",VLOOKUP(A48,[1]RawData!A:DJ,87,FALSE)),"")</f>
        <v/>
      </c>
      <c r="AE48" s="26" t="str">
        <f>IF(F48="LIVE",IF(VLOOKUP(A48,[1]RawData!A:DJ,100,FALSE)="","No Change Driver",VLOOKUP(A48,[1]RawData!A:DJ,100,FALSE)),"")</f>
        <v>No Change Driver</v>
      </c>
      <c r="AF48" s="26" t="str">
        <f>IF(F48="LIVE",IF(VLOOKUP(A48,[1]RawData!A:DJ,101,FALSE)="","No Change Beneficiary",VLOOKUP(A48,[1]RawData!A:DJ,101,FALSE)),"")</f>
        <v>No Change Beneficiary</v>
      </c>
      <c r="AG48" s="26" t="b">
        <f>VLOOKUP(A48,[1]RawData!A:DJ,102,FALSE)</f>
        <v>0</v>
      </c>
      <c r="AH48" s="26" t="b">
        <f>VLOOKUP(A48,[1]RawData!A:DJ,103,FALSE)</f>
        <v>0</v>
      </c>
      <c r="AI48" s="26" t="b">
        <f>VLOOKUP(A48,[1]RawData!A:DJ,104,FALSE)</f>
        <v>0</v>
      </c>
      <c r="AJ48" s="26" t="str">
        <f>IF(F48="LIVE",IF(VLOOKUP(A48,[1]RawData!A:DJ,106,FALSE)="","No DSC Service Area",VLOOKUP(A48,[1]RawData!A:DJ,106,FALSE)),"")</f>
        <v>No DSC Service Area</v>
      </c>
      <c r="AK48" s="26" t="str">
        <f>IF(F48="LIVE",IF(VLOOKUP(A48,[1]RawData!A:DJ,107,FALSE)="","No Number of impacted DSC Service Areas",VLOOKUP(A48,[1]RawData!A:DJ,107,FALSE)),"")</f>
        <v>No Number of impacted DSC Service Areas</v>
      </c>
      <c r="AL48" s="26" t="str">
        <f>IF(F48="LIVE",IF(VLOOKUP(A48,[1]RawData!A:DJ,108,FALSE)="","No Change Improvement Scale",VLOOKUP(A48,[1]RawData!A:DJ,108,FALSE)),"")</f>
        <v>No Change Improvement Scale</v>
      </c>
      <c r="AM48" s="27" t="b">
        <f>VLOOKUP(A48,[1]RawData!A:DJ,88,FALSE)</f>
        <v>0</v>
      </c>
      <c r="AN48" s="27" t="b">
        <f>VLOOKUP(A48,[1]RawData!A:DJ,90,FALSE)</f>
        <v>0</v>
      </c>
      <c r="AO48" s="27" t="b">
        <f>VLOOKUP(A48,[1]RawData!A:DJ,89,FALSE)</f>
        <v>0</v>
      </c>
      <c r="AP48" s="27" t="b">
        <f>VLOOKUP(A48,[1]RawData!A:DJ,109,FALSE)</f>
        <v>0</v>
      </c>
      <c r="AQ48" s="27" t="b">
        <f>VLOOKUP(A48,[1]RawData!A:DJ,96,FALSE)</f>
        <v>0</v>
      </c>
      <c r="AR48" s="27" t="b">
        <f>VLOOKUP(A48,[1]RawData!A:DJ,110,FALSE)</f>
        <v>0</v>
      </c>
      <c r="AS48" s="26">
        <f>IF(VLOOKUP($A48,[1]RawData!$A:$DJ,111,FALSE)="","No Date",VLOOKUP($A48,[1]RawData!$A:$DJ,111,FALSE))</f>
        <v>43019</v>
      </c>
      <c r="AT48" s="26">
        <f>IF(VLOOKUP($A48,[1]RawData!$A:$DJ,112,FALSE)="","No Date",VLOOKUP($A48,[1]RawData!$A:$DJ,112,FALSE))</f>
        <v>43019</v>
      </c>
      <c r="AU48" s="26">
        <f>IF(VLOOKUP($A48,[1]RawData!$A:$DJ,114,FALSE)="","No Date",VLOOKUP($A48,[1]RawData!$A:$DJ,114,FALSE))</f>
        <v>43110</v>
      </c>
      <c r="AV48" s="26" t="str">
        <f>IF(VLOOKUP($A48,[1]RawData!$A:$DJ,113,FALSE)="","No Date",VLOOKUP($A48,[1]RawData!$A:$DJ,113,FALSE))</f>
        <v>No Date</v>
      </c>
    </row>
    <row r="49" spans="1:48">
      <c r="A49" s="23" t="s">
        <v>118</v>
      </c>
      <c r="B49" s="24" t="str">
        <f>VLOOKUP(G49,[1]StatusMappings!A:B,2,FALSE)</f>
        <v>1. Start-Up (Progressing through change governance)</v>
      </c>
      <c r="C49" s="23" t="s">
        <v>61</v>
      </c>
      <c r="D49" s="24" t="str">
        <f>VLOOKUP(A49,[1]RawData!A:DJ,2,FALSE)</f>
        <v>Class  4 CSEPS Reconciliation Variance Identification</v>
      </c>
      <c r="E49" s="24" t="str">
        <f>VLOOKUP(A49,[1]RawData!A:DJ,20,FALSE)</f>
        <v>CR (Internal)</v>
      </c>
      <c r="F49" s="23" t="str">
        <f>VLOOKUP(A49,[1]RawData!A:DJ,21,FALSE)</f>
        <v>LIVE</v>
      </c>
      <c r="G49" s="23" t="str">
        <f>VLOOKUP(A49,[1]RawData!A:DJ,3,FALSE)</f>
        <v>7. BER/Business Case In Progress</v>
      </c>
      <c r="H49" s="25">
        <f t="shared" si="1"/>
        <v>0</v>
      </c>
      <c r="I49" s="25" t="str">
        <f>IF(ISNA(VLOOKUP(A49,[1]PrioritisationVariables!L:P,3,FALSE)),"",(VLOOKUP(A49,[1]PrioritisationVariables!L:P,3,FALSE)))</f>
        <v>TBP</v>
      </c>
      <c r="J49" s="25" t="str">
        <f>IF(ISNA(VLOOKUP(A49,[1]PrioritisationVariables!L:P,5,FALSE)),"",(VLOOKUP(A49,[1]PrioritisationVariables!L:P,5,FALSE)))</f>
        <v>Medium</v>
      </c>
      <c r="K49" s="26" t="str">
        <f>IF(F49="LIVE",IF(VLOOKUP(A49,[1]RawData!A:DJ,79,FALSE)="","No Platform",VLOOKUP(A49,[1]RawData!A:DJ,79,FALSE)),"")</f>
        <v>R &amp; N</v>
      </c>
      <c r="L49" s="26">
        <f>IF(VLOOKUP(A49,[1]RawData!A:DJ,9,FALSE)="","No Date",VLOOKUP(A49,[1]RawData!A:DJ,9,FALSE))</f>
        <v>42761</v>
      </c>
      <c r="M49" s="27" t="str">
        <f>VLOOKUP(A49,[1]RawData!A:DJ,16,FALSE)</f>
        <v>Karen Marklew</v>
      </c>
      <c r="N49" s="26" t="str">
        <f>IF(F49="LIVE",IF(VLOOKUP(A49,[1]RawData!A:DJ,19,FALSE)="","No Project Manager",VLOOKUP(A49,[1]RawData!A:DJ,19,FALSE)),"")</f>
        <v>Padmini Duvvuri</v>
      </c>
      <c r="O49" s="31">
        <f>VLOOKUP(A49,[1]RawData!A:DJ,77,FALSE)</f>
        <v>3</v>
      </c>
      <c r="P49" s="27" t="str">
        <f>VLOOKUP(A49,[1]RawData!A:DJ,78,FALSE)</f>
        <v>UKLP IADBI289</v>
      </c>
      <c r="Q49" s="26" t="str">
        <f>IF(F49="LIVE",IF(VLOOKUP(A49,[1]RawData!A:DJ,81,FALSE)="","No Delivery Team",VLOOKUP(A49,[1]RawData!A:DJ,81,FALSE)),"")</f>
        <v>Project Delivery</v>
      </c>
      <c r="R49" s="27">
        <f>VLOOKUP(A49,[1]RawData!A:DJ,80,FALSE)</f>
        <v>0</v>
      </c>
      <c r="S49" s="26">
        <f>IF(F49="LIVE",IF(VLOOKUP(A49,[1]RawData!A:DJ,60,FALSE)="","No Date",VLOOKUP(A49,[1]RawData!A:DJ,60,FALSE)),"")</f>
        <v>43413</v>
      </c>
      <c r="T49" s="26" t="str">
        <f>IF(VLOOKUP(A49,[1]RawData!A:DJ,61,FALSE)="","No Date",VLOOKUP(A49,[1]RawData!A:DJ,61,FALSE))</f>
        <v>No Date</v>
      </c>
      <c r="U49" s="26">
        <f>IF(F49="LIVE",IF(VLOOKUP(A49,[1]RawData!A:DJ,11,FALSE)="","No Date",VLOOKUP(A49,[1]RawData!A:DJ,11,FALSE)),"")</f>
        <v>43465</v>
      </c>
      <c r="V49" s="26" t="str">
        <f>IF(F49="LIVE",IF(VLOOKUP(A49,[1]RawData!A:DJ,82,FALSE)="","No Application",VLOOKUP(A49,[1]RawData!A:DJ,82,FALSE)),"")</f>
        <v>ISU</v>
      </c>
      <c r="W49" s="26" t="str">
        <f>IF(F49="LIVE",IF(VLOOKUP(A49,[1]RawData!A:DJ,83,FALSE)="","No Process",VLOOKUP(A49,[1]RawData!A:DJ,83,FALSE)),"")</f>
        <v>Reads</v>
      </c>
      <c r="X49" s="26" t="str">
        <f>IF(F49="LIVE",IF(VLOOKUP(A49,[1]RawData!A:DJ,84,FALSE)="","No Delivery Effort",VLOOKUP(A49,[1]RawData!A:DJ,84,FALSE)),"")</f>
        <v>31-100days</v>
      </c>
      <c r="Y49" s="27" t="b">
        <f>VLOOKUP(A49,[1]RawData!A:DJ,85,FALSE)</f>
        <v>1</v>
      </c>
      <c r="Z49" s="26" t="str">
        <f>IF((AND(F49="LIVE",Y49=TRUE)),IF(VLOOKUP(A49,[1]RawData!A:DJ,86,FALSE)="","No Workaround Accountability",VLOOKUP(A49,[1]RawData!A:DJ,86,FALSE)),"")</f>
        <v>Both Xoserve and Customer</v>
      </c>
      <c r="AA49" s="26" t="str">
        <f>IF((AND(F49="LIVE",Y49=TRUE)),IF(VLOOKUP(A49,[1]RawData!A:DJ,98,FALSE)="","No Workaround Frequency",VLOOKUP(A49,[1]RawData!A:DJ,98,FALSE)),"")</f>
        <v>No Workaround Frequency</v>
      </c>
      <c r="AB49" s="26" t="str">
        <f>IF((AND(F49="LIVE",Y49=TRUE)),IF(VLOOKUP(A49,[1]RawData!A:DJ,99,FALSE)="","No Xoserve FTEs",VLOOKUP(A49,[1]RawData!A:DJ,99,FALSE)),"")</f>
        <v>No Xoserve FTEs</v>
      </c>
      <c r="AC49" s="26" t="str">
        <f>IF((AND(F49="LIVE",Y49=TRUE)),IF(VLOOKUP(A49,[1]RawData!A:DJ,94,FALSE)="","No Workaround Intensity",VLOOKUP(A49,[1]RawData!A:DJ,94,FALSE)),"")</f>
        <v>LOW</v>
      </c>
      <c r="AD49" s="26">
        <f>IF((AND(F49="LIVE",Y49=TRUE)),IF(VLOOKUP(A49,[1]RawData!A:DJ,87,FALSE)="","No Lifespan Date",VLOOKUP(A49,[1]RawData!A:DJ,87,FALSE)),"")</f>
        <v>43465</v>
      </c>
      <c r="AE49" s="26" t="str">
        <f>IF(F49="LIVE",IF(VLOOKUP(A49,[1]RawData!A:DJ,100,FALSE)="","No Change Driver",VLOOKUP(A49,[1]RawData!A:DJ,100,FALSE)),"")</f>
        <v>ChMC endorsed Change Proposal</v>
      </c>
      <c r="AF49" s="26" t="str">
        <f>IF(F49="LIVE",IF(VLOOKUP(A49,[1]RawData!A:DJ,101,FALSE)="","No Change Beneficiary",VLOOKUP(A49,[1]RawData!A:DJ,101,FALSE)),"")</f>
        <v>One Market Group</v>
      </c>
      <c r="AG49" s="26" t="b">
        <f>VLOOKUP(A49,[1]RawData!A:DJ,102,FALSE)</f>
        <v>0</v>
      </c>
      <c r="AH49" s="26" t="b">
        <f>VLOOKUP(A49,[1]RawData!A:DJ,103,FALSE)</f>
        <v>0</v>
      </c>
      <c r="AI49" s="26" t="b">
        <f>VLOOKUP(A49,[1]RawData!A:DJ,104,FALSE)</f>
        <v>0</v>
      </c>
      <c r="AJ49" s="26" t="str">
        <f>IF(F49="LIVE",IF(VLOOKUP(A49,[1]RawData!A:DJ,106,FALSE)="","No DSC Service Area",VLOOKUP(A49,[1]RawData!A:DJ,106,FALSE)),"")</f>
        <v>Service Area 7: NTS Capacity / LDZ Capacity / Commodity / Reconciliation / Ad-Hoc Adjustment and Energy Balancing Invoices</v>
      </c>
      <c r="AK49" s="26" t="str">
        <f>IF(F49="LIVE",IF(VLOOKUP(A49,[1]RawData!A:DJ,107,FALSE)="","No Number of impacted DSC Service Areas",VLOOKUP(A49,[1]RawData!A:DJ,107,FALSE)),"")</f>
        <v>One</v>
      </c>
      <c r="AL49" s="26" t="str">
        <f>IF(F49="LIVE",IF(VLOOKUP(A49,[1]RawData!A:DJ,108,FALSE)="","No Change Improvement Scale",VLOOKUP(A49,[1]RawData!A:DJ,108,FALSE)),"")</f>
        <v>Medium</v>
      </c>
      <c r="AM49" s="27" t="b">
        <f>VLOOKUP(A49,[1]RawData!A:DJ,88,FALSE)</f>
        <v>0</v>
      </c>
      <c r="AN49" s="27" t="b">
        <f>VLOOKUP(A49,[1]RawData!A:DJ,90,FALSE)</f>
        <v>0</v>
      </c>
      <c r="AO49" s="27" t="b">
        <f>VLOOKUP(A49,[1]RawData!A:DJ,89,FALSE)</f>
        <v>0</v>
      </c>
      <c r="AP49" s="27" t="b">
        <f>VLOOKUP(A49,[1]RawData!A:DJ,109,FALSE)</f>
        <v>0</v>
      </c>
      <c r="AQ49" s="27" t="b">
        <f>VLOOKUP(A49,[1]RawData!A:DJ,96,FALSE)</f>
        <v>0</v>
      </c>
      <c r="AR49" s="27" t="b">
        <f>VLOOKUP(A49,[1]RawData!A:DJ,110,FALSE)</f>
        <v>0</v>
      </c>
      <c r="AS49" s="26" t="str">
        <f>IF(VLOOKUP($A49,[1]RawData!$A:$DJ,111,FALSE)="","No Date",VLOOKUP($A49,[1]RawData!$A:$DJ,111,FALSE))</f>
        <v>No Date</v>
      </c>
      <c r="AT49" s="26">
        <f>IF(VLOOKUP($A49,[1]RawData!$A:$DJ,112,FALSE)="","No Date",VLOOKUP($A49,[1]RawData!$A:$DJ,112,FALSE))</f>
        <v>43138</v>
      </c>
      <c r="AU49" s="26" t="str">
        <f>IF(VLOOKUP($A49,[1]RawData!$A:$DJ,114,FALSE)="","No Date",VLOOKUP($A49,[1]RawData!$A:$DJ,114,FALSE))</f>
        <v>No Date</v>
      </c>
      <c r="AV49" s="26" t="str">
        <f>IF(VLOOKUP($A49,[1]RawData!$A:$DJ,113,FALSE)="","No Date",VLOOKUP($A49,[1]RawData!$A:$DJ,113,FALSE))</f>
        <v>No Date</v>
      </c>
    </row>
    <row r="50" spans="1:48" ht="30">
      <c r="A50" s="23" t="s">
        <v>77</v>
      </c>
      <c r="B50" s="24" t="str">
        <f>VLOOKUP(G50,[1]StatusMappings!A:B,2,FALSE)</f>
        <v>2. Change sanction/approved and in project delivery</v>
      </c>
      <c r="C50" s="23" t="s">
        <v>63</v>
      </c>
      <c r="D50" s="24" t="str">
        <f>VLOOKUP(A50,[1]RawData!A:DJ,2,FALSE)</f>
        <v>Changes to the upper parameter of the XDO partial refresh file.
Post Nexus (R2)</v>
      </c>
      <c r="E50" s="24" t="str">
        <f>VLOOKUP(A50,[1]RawData!A:DJ,20,FALSE)</f>
        <v>CR (Internal)</v>
      </c>
      <c r="F50" s="23" t="str">
        <f>VLOOKUP(A50,[1]RawData!A:DJ,21,FALSE)</f>
        <v>LIVE</v>
      </c>
      <c r="G50" s="23" t="str">
        <f>VLOOKUP(A50,[1]RawData!A:DJ,3,FALSE)</f>
        <v>11. Change In Delivery</v>
      </c>
      <c r="H50" s="25">
        <f t="shared" si="1"/>
        <v>0</v>
      </c>
      <c r="I50" s="25" t="str">
        <f>IF(ISNA(VLOOKUP(A50,[1]PrioritisationVariables!L:P,3,FALSE)),"",(VLOOKUP(A50,[1]PrioritisationVariables!L:P,3,FALSE)))</f>
        <v>TBP</v>
      </c>
      <c r="J50" s="25" t="str">
        <f>IF(ISNA(VLOOKUP(A50,[1]PrioritisationVariables!L:P,5,FALSE)),"",(VLOOKUP(A50,[1]PrioritisationVariables!L:P,5,FALSE)))</f>
        <v>High</v>
      </c>
      <c r="K50" s="26" t="str">
        <f>IF(F50="LIVE",IF(VLOOKUP(A50,[1]RawData!A:DJ,79,FALSE)="","No Platform",VLOOKUP(A50,[1]RawData!A:DJ,79,FALSE)),"")</f>
        <v>R &amp; N</v>
      </c>
      <c r="L50" s="26">
        <f>IF(VLOOKUP(A50,[1]RawData!A:DJ,9,FALSE)="","No Date",VLOOKUP(A50,[1]RawData!A:DJ,9,FALSE))</f>
        <v>42773</v>
      </c>
      <c r="M50" s="27" t="str">
        <f>VLOOKUP(A50,[1]RawData!A:DJ,16,FALSE)</f>
        <v>Jon Follows</v>
      </c>
      <c r="N50" s="26" t="str">
        <f>IF(F50="LIVE",IF(VLOOKUP(A50,[1]RawData!A:DJ,19,FALSE)="","No Project Manager",VLOOKUP(A50,[1]RawData!A:DJ,19,FALSE)),"")</f>
        <v>Christina Francis</v>
      </c>
      <c r="O50" s="31">
        <f>VLOOKUP(A50,[1]RawData!A:DJ,77,FALSE)</f>
        <v>2</v>
      </c>
      <c r="P50" s="27" t="str">
        <f>VLOOKUP(A50,[1]RawData!A:DJ,78,FALSE)</f>
        <v>UKLP292</v>
      </c>
      <c r="Q50" s="26" t="str">
        <f>IF(F50="LIVE",IF(VLOOKUP(A50,[1]RawData!A:DJ,81,FALSE)="","No Delivery Team",VLOOKUP(A50,[1]RawData!A:DJ,81,FALSE)),"")</f>
        <v>Project Delivery</v>
      </c>
      <c r="R50" s="27">
        <f>VLOOKUP(A50,[1]RawData!A:DJ,80,FALSE)</f>
        <v>0</v>
      </c>
      <c r="S50" s="26">
        <f>IF(F50="LIVE",IF(VLOOKUP(A50,[1]RawData!A:DJ,60,FALSE)="","No Date",VLOOKUP(A50,[1]RawData!A:DJ,60,FALSE)),"")</f>
        <v>43280</v>
      </c>
      <c r="T50" s="26" t="str">
        <f>IF(VLOOKUP(A50,[1]RawData!A:DJ,61,FALSE)="","No Date",VLOOKUP(A50,[1]RawData!A:DJ,61,FALSE))</f>
        <v>No Date</v>
      </c>
      <c r="U50" s="26">
        <f>IF(F50="LIVE",IF(VLOOKUP(A50,[1]RawData!A:DJ,11,FALSE)="","No Date",VLOOKUP(A50,[1]RawData!A:DJ,11,FALSE)),"")</f>
        <v>43280</v>
      </c>
      <c r="V50" s="26" t="str">
        <f>IF(F50="LIVE",IF(VLOOKUP(A50,[1]RawData!A:DJ,82,FALSE)="","No Application",VLOOKUP(A50,[1]RawData!A:DJ,82,FALSE)),"")</f>
        <v>ISU</v>
      </c>
      <c r="W50" s="26" t="str">
        <f>IF(F50="LIVE",IF(VLOOKUP(A50,[1]RawData!A:DJ,83,FALSE)="","No Process",VLOOKUP(A50,[1]RawData!A:DJ,83,FALSE)),"")</f>
        <v>Other</v>
      </c>
      <c r="X50" s="26" t="str">
        <f>IF(F50="LIVE",IF(VLOOKUP(A50,[1]RawData!A:DJ,84,FALSE)="","No Delivery Effort",VLOOKUP(A50,[1]RawData!A:DJ,84,FALSE)),"")</f>
        <v>31-100days</v>
      </c>
      <c r="Y50" s="27" t="b">
        <f>VLOOKUP(A50,[1]RawData!A:DJ,85,FALSE)</f>
        <v>0</v>
      </c>
      <c r="Z50" s="26" t="str">
        <f>IF((AND(F50="LIVE",Y50=TRUE)),IF(VLOOKUP(A50,[1]RawData!A:DJ,86,FALSE)="","No Workaround Accountability",VLOOKUP(A50,[1]RawData!A:DJ,86,FALSE)),"")</f>
        <v/>
      </c>
      <c r="AA50" s="26" t="str">
        <f>IF((AND(F50="LIVE",Y50=TRUE)),IF(VLOOKUP(A50,[1]RawData!A:DJ,98,FALSE)="","No Workaround Frequency",VLOOKUP(A50,[1]RawData!A:DJ,98,FALSE)),"")</f>
        <v/>
      </c>
      <c r="AB50" s="26" t="str">
        <f>IF((AND(F50="LIVE",Y50=TRUE)),IF(VLOOKUP(A50,[1]RawData!A:DJ,99,FALSE)="","No Xoserve FTEs",VLOOKUP(A50,[1]RawData!A:DJ,99,FALSE)),"")</f>
        <v/>
      </c>
      <c r="AC50" s="26" t="str">
        <f>IF((AND(F50="LIVE",Y50=TRUE)),IF(VLOOKUP(A50,[1]RawData!A:DJ,94,FALSE)="","No Workaround Intensity",VLOOKUP(A50,[1]RawData!A:DJ,94,FALSE)),"")</f>
        <v/>
      </c>
      <c r="AD50" s="26" t="str">
        <f>IF((AND(F50="LIVE",Y50=TRUE)),IF(VLOOKUP(A50,[1]RawData!A:DJ,87,FALSE)="","No Lifespan Date",VLOOKUP(A50,[1]RawData!A:DJ,87,FALSE)),"")</f>
        <v/>
      </c>
      <c r="AE50" s="26" t="str">
        <f>IF(F50="LIVE",IF(VLOOKUP(A50,[1]RawData!A:DJ,100,FALSE)="","No Change Driver",VLOOKUP(A50,[1]RawData!A:DJ,100,FALSE)),"")</f>
        <v>No Change Driver</v>
      </c>
      <c r="AF50" s="26" t="str">
        <f>IF(F50="LIVE",IF(VLOOKUP(A50,[1]RawData!A:DJ,101,FALSE)="","No Change Beneficiary",VLOOKUP(A50,[1]RawData!A:DJ,101,FALSE)),"")</f>
        <v>No Change Beneficiary</v>
      </c>
      <c r="AG50" s="26" t="b">
        <f>VLOOKUP(A50,[1]RawData!A:DJ,102,FALSE)</f>
        <v>0</v>
      </c>
      <c r="AH50" s="26" t="b">
        <f>VLOOKUP(A50,[1]RawData!A:DJ,103,FALSE)</f>
        <v>0</v>
      </c>
      <c r="AI50" s="26" t="b">
        <f>VLOOKUP(A50,[1]RawData!A:DJ,104,FALSE)</f>
        <v>0</v>
      </c>
      <c r="AJ50" s="26" t="str">
        <f>IF(F50="LIVE",IF(VLOOKUP(A50,[1]RawData!A:DJ,106,FALSE)="","No DSC Service Area",VLOOKUP(A50,[1]RawData!A:DJ,106,FALSE)),"")</f>
        <v>No DSC Service Area</v>
      </c>
      <c r="AK50" s="26" t="str">
        <f>IF(F50="LIVE",IF(VLOOKUP(A50,[1]RawData!A:DJ,107,FALSE)="","No Number of impacted DSC Service Areas",VLOOKUP(A50,[1]RawData!A:DJ,107,FALSE)),"")</f>
        <v>No Number of impacted DSC Service Areas</v>
      </c>
      <c r="AL50" s="26" t="str">
        <f>IF(F50="LIVE",IF(VLOOKUP(A50,[1]RawData!A:DJ,108,FALSE)="","No Change Improvement Scale",VLOOKUP(A50,[1]RawData!A:DJ,108,FALSE)),"")</f>
        <v>No Change Improvement Scale</v>
      </c>
      <c r="AM50" s="27" t="b">
        <f>VLOOKUP(A50,[1]RawData!A:DJ,88,FALSE)</f>
        <v>0</v>
      </c>
      <c r="AN50" s="27" t="b">
        <f>VLOOKUP(A50,[1]RawData!A:DJ,90,FALSE)</f>
        <v>0</v>
      </c>
      <c r="AO50" s="27" t="b">
        <f>VLOOKUP(A50,[1]RawData!A:DJ,89,FALSE)</f>
        <v>0</v>
      </c>
      <c r="AP50" s="27" t="b">
        <f>VLOOKUP(A50,[1]RawData!A:DJ,109,FALSE)</f>
        <v>0</v>
      </c>
      <c r="AQ50" s="27" t="b">
        <f>VLOOKUP(A50,[1]RawData!A:DJ,96,FALSE)</f>
        <v>0</v>
      </c>
      <c r="AR50" s="27" t="b">
        <f>VLOOKUP(A50,[1]RawData!A:DJ,110,FALSE)</f>
        <v>0</v>
      </c>
      <c r="AS50" s="26">
        <f>IF(VLOOKUP($A50,[1]RawData!$A:$DJ,111,FALSE)="","No Date",VLOOKUP($A50,[1]RawData!$A:$DJ,111,FALSE))</f>
        <v>43019</v>
      </c>
      <c r="AT50" s="26">
        <f>IF(VLOOKUP($A50,[1]RawData!$A:$DJ,112,FALSE)="","No Date",VLOOKUP($A50,[1]RawData!$A:$DJ,112,FALSE))</f>
        <v>43019</v>
      </c>
      <c r="AU50" s="26">
        <f>IF(VLOOKUP($A50,[1]RawData!$A:$DJ,114,FALSE)="","No Date",VLOOKUP($A50,[1]RawData!$A:$DJ,114,FALSE))</f>
        <v>43110</v>
      </c>
      <c r="AV50" s="26" t="str">
        <f>IF(VLOOKUP($A50,[1]RawData!$A:$DJ,113,FALSE)="","No Date",VLOOKUP($A50,[1]RawData!$A:$DJ,113,FALSE))</f>
        <v>No Date</v>
      </c>
    </row>
    <row r="51" spans="1:48">
      <c r="A51" s="23" t="s">
        <v>119</v>
      </c>
      <c r="B51" s="24" t="str">
        <f>VLOOKUP(G51,[1]StatusMappings!A:B,2,FALSE)</f>
        <v>4. Change proposed to be rejected by Xoserve (awaiting closure approval)</v>
      </c>
      <c r="C51" s="23" t="s">
        <v>49</v>
      </c>
      <c r="D51" s="24" t="str">
        <f>VLOOKUP(A51,[1]RawData!A:DJ,2,FALSE)</f>
        <v>Splitting of the DXI inbound and DXR outbound file from the DCC.</v>
      </c>
      <c r="E51" s="24" t="str">
        <f>VLOOKUP(A51,[1]RawData!A:DJ,20,FALSE)</f>
        <v>CR (Internal)</v>
      </c>
      <c r="F51" s="23" t="str">
        <f>VLOOKUP(A51,[1]RawData!A:DJ,21,FALSE)</f>
        <v>LIVE</v>
      </c>
      <c r="G51" s="23" t="str">
        <f>VLOOKUP(A51,[1]RawData!A:DJ,3,FALSE)</f>
        <v>98. Xoserve Propose Change Not Required</v>
      </c>
      <c r="H51" s="25">
        <f t="shared" si="1"/>
        <v>0</v>
      </c>
      <c r="I51" s="25" t="str">
        <f>IF(ISNA(VLOOKUP(A51,[1]PrioritisationVariables!L:P,3,FALSE)),"",(VLOOKUP(A51,[1]PrioritisationVariables!L:P,3,FALSE)))</f>
        <v>TBP</v>
      </c>
      <c r="J51" s="25" t="str">
        <f>IF(ISNA(VLOOKUP(A51,[1]PrioritisationVariables!L:P,5,FALSE)),"",(VLOOKUP(A51,[1]PrioritisationVariables!L:P,5,FALSE)))</f>
        <v>Consensus is Medium, One DN had a recommendation of high</v>
      </c>
      <c r="K51" s="26" t="str">
        <f>IF(F51="LIVE",IF(VLOOKUP(A51,[1]RawData!A:DJ,79,FALSE)="","No Platform",VLOOKUP(A51,[1]RawData!A:DJ,79,FALSE)),"")</f>
        <v>R &amp; N</v>
      </c>
      <c r="L51" s="26">
        <f>IF(VLOOKUP(A51,[1]RawData!A:DJ,9,FALSE)="","No Date",VLOOKUP(A51,[1]RawData!A:DJ,9,FALSE))</f>
        <v>42773</v>
      </c>
      <c r="M51" s="27" t="str">
        <f>VLOOKUP(A51,[1]RawData!A:DJ,16,FALSE)</f>
        <v>Jon Follows</v>
      </c>
      <c r="N51" s="26" t="str">
        <f>IF(F51="LIVE",IF(VLOOKUP(A51,[1]RawData!A:DJ,19,FALSE)="","No Project Manager",VLOOKUP(A51,[1]RawData!A:DJ,19,FALSE)),"")</f>
        <v>Paul Orsler</v>
      </c>
      <c r="O51" s="31">
        <f>VLOOKUP(A51,[1]RawData!A:DJ,77,FALSE)</f>
        <v>99</v>
      </c>
      <c r="P51" s="27" t="str">
        <f>VLOOKUP(A51,[1]RawData!A:DJ,78,FALSE)</f>
        <v>UKLP IADBI293</v>
      </c>
      <c r="Q51" s="26" t="str">
        <f>IF(F51="LIVE",IF(VLOOKUP(A51,[1]RawData!A:DJ,81,FALSE)="","No Delivery Team",VLOOKUP(A51,[1]RawData!A:DJ,81,FALSE)),"")</f>
        <v>Project Delivery</v>
      </c>
      <c r="R51" s="27">
        <f>VLOOKUP(A51,[1]RawData!A:DJ,80,FALSE)</f>
        <v>0</v>
      </c>
      <c r="S51" s="26" t="str">
        <f>IF(F51="LIVE",IF(VLOOKUP(A51,[1]RawData!A:DJ,60,FALSE)="","No Date",VLOOKUP(A51,[1]RawData!A:DJ,60,FALSE)),"")</f>
        <v>No Date</v>
      </c>
      <c r="T51" s="26" t="str">
        <f>IF(VLOOKUP(A51,[1]RawData!A:DJ,61,FALSE)="","No Date",VLOOKUP(A51,[1]RawData!A:DJ,61,FALSE))</f>
        <v>No Date</v>
      </c>
      <c r="U51" s="26">
        <f>IF(F51="LIVE",IF(VLOOKUP(A51,[1]RawData!A:DJ,11,FALSE)="","No Date",VLOOKUP(A51,[1]RawData!A:DJ,11,FALSE)),"")</f>
        <v>43465</v>
      </c>
      <c r="V51" s="26" t="str">
        <f>IF(F51="LIVE",IF(VLOOKUP(A51,[1]RawData!A:DJ,82,FALSE)="","No Application",VLOOKUP(A51,[1]RawData!A:DJ,82,FALSE)),"")</f>
        <v>ISU</v>
      </c>
      <c r="W51" s="26" t="str">
        <f>IF(F51="LIVE",IF(VLOOKUP(A51,[1]RawData!A:DJ,83,FALSE)="","No Process",VLOOKUP(A51,[1]RawData!A:DJ,83,FALSE)),"")</f>
        <v>SPA</v>
      </c>
      <c r="X51" s="26" t="str">
        <f>IF(F51="LIVE",IF(VLOOKUP(A51,[1]RawData!A:DJ,84,FALSE)="","No Delivery Effort",VLOOKUP(A51,[1]RawData!A:DJ,84,FALSE)),"")</f>
        <v>31-100days</v>
      </c>
      <c r="Y51" s="27" t="b">
        <f>VLOOKUP(A51,[1]RawData!A:DJ,85,FALSE)</f>
        <v>1</v>
      </c>
      <c r="Z51" s="26" t="str">
        <f>IF((AND(F51="LIVE",Y51=TRUE)),IF(VLOOKUP(A51,[1]RawData!A:DJ,86,FALSE)="","No Workaround Accountability",VLOOKUP(A51,[1]RawData!A:DJ,86,FALSE)),"")</f>
        <v>Xoserve</v>
      </c>
      <c r="AA51" s="26" t="str">
        <f>IF((AND(F51="LIVE",Y51=TRUE)),IF(VLOOKUP(A51,[1]RawData!A:DJ,98,FALSE)="","No Workaround Frequency",VLOOKUP(A51,[1]RawData!A:DJ,98,FALSE)),"")</f>
        <v>No Workaround Frequency</v>
      </c>
      <c r="AB51" s="26" t="str">
        <f>IF((AND(F51="LIVE",Y51=TRUE)),IF(VLOOKUP(A51,[1]RawData!A:DJ,99,FALSE)="","No Xoserve FTEs",VLOOKUP(A51,[1]RawData!A:DJ,99,FALSE)),"")</f>
        <v>No Xoserve FTEs</v>
      </c>
      <c r="AC51" s="26" t="str">
        <f>IF((AND(F51="LIVE",Y51=TRUE)),IF(VLOOKUP(A51,[1]RawData!A:DJ,94,FALSE)="","No Workaround Intensity",VLOOKUP(A51,[1]RawData!A:DJ,94,FALSE)),"")</f>
        <v>LOW</v>
      </c>
      <c r="AD51" s="26">
        <f>IF((AND(F51="LIVE",Y51=TRUE)),IF(VLOOKUP(A51,[1]RawData!A:DJ,87,FALSE)="","No Lifespan Date",VLOOKUP(A51,[1]RawData!A:DJ,87,FALSE)),"")</f>
        <v>43465</v>
      </c>
      <c r="AE51" s="26" t="str">
        <f>IF(F51="LIVE",IF(VLOOKUP(A51,[1]RawData!A:DJ,100,FALSE)="","No Change Driver",VLOOKUP(A51,[1]RawData!A:DJ,100,FALSE)),"")</f>
        <v>ChMC endorsed Change Proposal</v>
      </c>
      <c r="AF51" s="26" t="str">
        <f>IF(F51="LIVE",IF(VLOOKUP(A51,[1]RawData!A:DJ,101,FALSE)="","No Change Beneficiary",VLOOKUP(A51,[1]RawData!A:DJ,101,FALSE)),"")</f>
        <v>One Market Group</v>
      </c>
      <c r="AG51" s="26" t="b">
        <f>VLOOKUP(A51,[1]RawData!A:DJ,102,FALSE)</f>
        <v>0</v>
      </c>
      <c r="AH51" s="26" t="b">
        <f>VLOOKUP(A51,[1]RawData!A:DJ,103,FALSE)</f>
        <v>0</v>
      </c>
      <c r="AI51" s="26" t="b">
        <f>VLOOKUP(A51,[1]RawData!A:DJ,104,FALSE)</f>
        <v>0</v>
      </c>
      <c r="AJ51" s="26" t="str">
        <f>IF(F51="LIVE",IF(VLOOKUP(A51,[1]RawData!A:DJ,106,FALSE)="","No DSC Service Area",VLOOKUP(A51,[1]RawData!A:DJ,106,FALSE)),"")</f>
        <v>Service Area 1: Manage Supply Point Registration</v>
      </c>
      <c r="AK51" s="26" t="str">
        <f>IF(F51="LIVE",IF(VLOOKUP(A51,[1]RawData!A:DJ,107,FALSE)="","No Number of impacted DSC Service Areas",VLOOKUP(A51,[1]RawData!A:DJ,107,FALSE)),"")</f>
        <v>One</v>
      </c>
      <c r="AL51" s="26" t="str">
        <f>IF(F51="LIVE",IF(VLOOKUP(A51,[1]RawData!A:DJ,108,FALSE)="","No Change Improvement Scale",VLOOKUP(A51,[1]RawData!A:DJ,108,FALSE)),"")</f>
        <v>Low</v>
      </c>
      <c r="AM51" s="27" t="b">
        <f>VLOOKUP(A51,[1]RawData!A:DJ,88,FALSE)</f>
        <v>0</v>
      </c>
      <c r="AN51" s="27" t="b">
        <f>VLOOKUP(A51,[1]RawData!A:DJ,90,FALSE)</f>
        <v>0</v>
      </c>
      <c r="AO51" s="27" t="b">
        <f>VLOOKUP(A51,[1]RawData!A:DJ,89,FALSE)</f>
        <v>0</v>
      </c>
      <c r="AP51" s="27" t="b">
        <f>VLOOKUP(A51,[1]RawData!A:DJ,109,FALSE)</f>
        <v>0</v>
      </c>
      <c r="AQ51" s="27" t="b">
        <f>VLOOKUP(A51,[1]RawData!A:DJ,96,FALSE)</f>
        <v>0</v>
      </c>
      <c r="AR51" s="27" t="b">
        <f>VLOOKUP(A51,[1]RawData!A:DJ,110,FALSE)</f>
        <v>0</v>
      </c>
      <c r="AS51" s="26" t="str">
        <f>IF(VLOOKUP($A51,[1]RawData!$A:$DJ,111,FALSE)="","No Date",VLOOKUP($A51,[1]RawData!$A:$DJ,111,FALSE))</f>
        <v>No Date</v>
      </c>
      <c r="AT51" s="26" t="str">
        <f>IF(VLOOKUP($A51,[1]RawData!$A:$DJ,112,FALSE)="","No Date",VLOOKUP($A51,[1]RawData!$A:$DJ,112,FALSE))</f>
        <v>No Date</v>
      </c>
      <c r="AU51" s="26" t="str">
        <f>IF(VLOOKUP($A51,[1]RawData!$A:$DJ,114,FALSE)="","No Date",VLOOKUP($A51,[1]RawData!$A:$DJ,114,FALSE))</f>
        <v>No Date</v>
      </c>
      <c r="AV51" s="26" t="str">
        <f>IF(VLOOKUP($A51,[1]RawData!$A:$DJ,113,FALSE)="","No Date",VLOOKUP($A51,[1]RawData!$A:$DJ,113,FALSE))</f>
        <v>No Date</v>
      </c>
    </row>
    <row r="52" spans="1:48">
      <c r="A52" s="23" t="s">
        <v>120</v>
      </c>
      <c r="B52" s="24" t="str">
        <f>VLOOKUP(G52,[1]StatusMappings!A:B,2,FALSE)</f>
        <v>1. Start-Up (Progressing through change governance)</v>
      </c>
      <c r="C52" s="23" t="s">
        <v>61</v>
      </c>
      <c r="D52" s="24" t="str">
        <f>VLOOKUP(A52,[1]RawData!A:DJ,2,FALSE)</f>
        <v>Meter Type O = Oriffice to be an acceptable value in file formats and reports</v>
      </c>
      <c r="E52" s="24" t="str">
        <f>VLOOKUP(A52,[1]RawData!A:DJ,20,FALSE)</f>
        <v>CR (Internal)</v>
      </c>
      <c r="F52" s="23" t="str">
        <f>VLOOKUP(A52,[1]RawData!A:DJ,21,FALSE)</f>
        <v>LIVE</v>
      </c>
      <c r="G52" s="23" t="str">
        <f>VLOOKUP(A52,[1]RawData!A:DJ,3,FALSE)</f>
        <v>7. BER/Business Case In Progress</v>
      </c>
      <c r="H52" s="25">
        <f t="shared" si="1"/>
        <v>0</v>
      </c>
      <c r="I52" s="25" t="str">
        <f>IF(ISNA(VLOOKUP(A52,[1]PrioritisationVariables!L:P,3,FALSE)),"",(VLOOKUP(A52,[1]PrioritisationVariables!L:P,3,FALSE)))</f>
        <v/>
      </c>
      <c r="J52" s="25" t="str">
        <f>IF(ISNA(VLOOKUP(A52,[1]PrioritisationVariables!L:P,5,FALSE)),"",(VLOOKUP(A52,[1]PrioritisationVariables!L:P,5,FALSE)))</f>
        <v/>
      </c>
      <c r="K52" s="26" t="str">
        <f>IF(F52="LIVE",IF(VLOOKUP(A52,[1]RawData!A:DJ,79,FALSE)="","No Platform",VLOOKUP(A52,[1]RawData!A:DJ,79,FALSE)),"")</f>
        <v>R &amp; N</v>
      </c>
      <c r="L52" s="26">
        <f>IF(VLOOKUP(A52,[1]RawData!A:DJ,9,FALSE)="","No Date",VLOOKUP(A52,[1]RawData!A:DJ,9,FALSE))</f>
        <v>42891</v>
      </c>
      <c r="M52" s="27" t="str">
        <f>VLOOKUP(A52,[1]RawData!A:DJ,16,FALSE)</f>
        <v>Emma Smith</v>
      </c>
      <c r="N52" s="26" t="str">
        <f>IF(F52="LIVE",IF(VLOOKUP(A52,[1]RawData!A:DJ,19,FALSE)="","No Project Manager",VLOOKUP(A52,[1]RawData!A:DJ,19,FALSE)),"")</f>
        <v>Padmini Duvvuri</v>
      </c>
      <c r="O52" s="31">
        <f>VLOOKUP(A52,[1]RawData!A:DJ,77,FALSE)</f>
        <v>3</v>
      </c>
      <c r="P52" s="27" t="str">
        <f>VLOOKUP(A52,[1]RawData!A:DJ,78,FALSE)</f>
        <v>UKLP IADBI338</v>
      </c>
      <c r="Q52" s="26" t="str">
        <f>IF(F52="LIVE",IF(VLOOKUP(A52,[1]RawData!A:DJ,81,FALSE)="","No Delivery Team",VLOOKUP(A52,[1]RawData!A:DJ,81,FALSE)),"")</f>
        <v>Project Delivery</v>
      </c>
      <c r="R52" s="27">
        <f>VLOOKUP(A52,[1]RawData!A:DJ,80,FALSE)</f>
        <v>0</v>
      </c>
      <c r="S52" s="26">
        <f>IF(F52="LIVE",IF(VLOOKUP(A52,[1]RawData!A:DJ,60,FALSE)="","No Date",VLOOKUP(A52,[1]RawData!A:DJ,60,FALSE)),"")</f>
        <v>43413</v>
      </c>
      <c r="T52" s="26" t="str">
        <f>IF(VLOOKUP(A52,[1]RawData!A:DJ,61,FALSE)="","No Date",VLOOKUP(A52,[1]RawData!A:DJ,61,FALSE))</f>
        <v>No Date</v>
      </c>
      <c r="U52" s="26">
        <f>IF(F52="LIVE",IF(VLOOKUP(A52,[1]RawData!A:DJ,11,FALSE)="","No Date",VLOOKUP(A52,[1]RawData!A:DJ,11,FALSE)),"")</f>
        <v>43252</v>
      </c>
      <c r="V52" s="26" t="str">
        <f>IF(F52="LIVE",IF(VLOOKUP(A52,[1]RawData!A:DJ,82,FALSE)="","No Application",VLOOKUP(A52,[1]RawData!A:DJ,82,FALSE)),"")</f>
        <v>ISU</v>
      </c>
      <c r="W52" s="26" t="str">
        <f>IF(F52="LIVE",IF(VLOOKUP(A52,[1]RawData!A:DJ,83,FALSE)="","No Process",VLOOKUP(A52,[1]RawData!A:DJ,83,FALSE)),"")</f>
        <v>SPA</v>
      </c>
      <c r="X52" s="26" t="str">
        <f>IF(F52="LIVE",IF(VLOOKUP(A52,[1]RawData!A:DJ,84,FALSE)="","No Delivery Effort",VLOOKUP(A52,[1]RawData!A:DJ,84,FALSE)),"")</f>
        <v>31-100days</v>
      </c>
      <c r="Y52" s="27" t="b">
        <f>VLOOKUP(A52,[1]RawData!A:DJ,85,FALSE)</f>
        <v>1</v>
      </c>
      <c r="Z52" s="26" t="str">
        <f>IF((AND(F52="LIVE",Y52=TRUE)),IF(VLOOKUP(A52,[1]RawData!A:DJ,86,FALSE)="","No Workaround Accountability",VLOOKUP(A52,[1]RawData!A:DJ,86,FALSE)),"")</f>
        <v>Both Xoserve and Customer</v>
      </c>
      <c r="AA52" s="26" t="str">
        <f>IF((AND(F52="LIVE",Y52=TRUE)),IF(VLOOKUP(A52,[1]RawData!A:DJ,98,FALSE)="","No Workaround Frequency",VLOOKUP(A52,[1]RawData!A:DJ,98,FALSE)),"")</f>
        <v>No Workaround Frequency</v>
      </c>
      <c r="AB52" s="26" t="str">
        <f>IF((AND(F52="LIVE",Y52=TRUE)),IF(VLOOKUP(A52,[1]RawData!A:DJ,99,FALSE)="","No Xoserve FTEs",VLOOKUP(A52,[1]RawData!A:DJ,99,FALSE)),"")</f>
        <v>No Xoserve FTEs</v>
      </c>
      <c r="AC52" s="26" t="str">
        <f>IF((AND(F52="LIVE",Y52=TRUE)),IF(VLOOKUP(A52,[1]RawData!A:DJ,94,FALSE)="","No Workaround Intensity",VLOOKUP(A52,[1]RawData!A:DJ,94,FALSE)),"")</f>
        <v>Low</v>
      </c>
      <c r="AD52" s="26">
        <f>IF((AND(F52="LIVE",Y52=TRUE)),IF(VLOOKUP(A52,[1]RawData!A:DJ,87,FALSE)="","No Lifespan Date",VLOOKUP(A52,[1]RawData!A:DJ,87,FALSE)),"")</f>
        <v>43465</v>
      </c>
      <c r="AE52" s="26" t="str">
        <f>IF(F52="LIVE",IF(VLOOKUP(A52,[1]RawData!A:DJ,100,FALSE)="","No Change Driver",VLOOKUP(A52,[1]RawData!A:DJ,100,FALSE)),"")</f>
        <v>ChMC endorsed Change Proposal</v>
      </c>
      <c r="AF52" s="26" t="str">
        <f>IF(F52="LIVE",IF(VLOOKUP(A52,[1]RawData!A:DJ,101,FALSE)="","No Change Beneficiary",VLOOKUP(A52,[1]RawData!A:DJ,101,FALSE)),"")</f>
        <v>Multiple Market Participants</v>
      </c>
      <c r="AG52" s="26" t="b">
        <f>VLOOKUP(A52,[1]RawData!A:DJ,102,FALSE)</f>
        <v>1</v>
      </c>
      <c r="AH52" s="26" t="b">
        <f>VLOOKUP(A52,[1]RawData!A:DJ,103,FALSE)</f>
        <v>0</v>
      </c>
      <c r="AI52" s="26" t="b">
        <f>VLOOKUP(A52,[1]RawData!A:DJ,104,FALSE)</f>
        <v>0</v>
      </c>
      <c r="AJ52" s="26" t="str">
        <f>IF(F52="LIVE",IF(VLOOKUP(A52,[1]RawData!A:DJ,106,FALSE)="","No DSC Service Area",VLOOKUP(A52,[1]RawData!A:DJ,106,FALSE)),"")</f>
        <v>Service Area 1: Manage Supply Point Registration</v>
      </c>
      <c r="AK52" s="26" t="str">
        <f>IF(F52="LIVE",IF(VLOOKUP(A52,[1]RawData!A:DJ,107,FALSE)="","No Number of impacted DSC Service Areas",VLOOKUP(A52,[1]RawData!A:DJ,107,FALSE)),"")</f>
        <v>One</v>
      </c>
      <c r="AL52" s="26" t="str">
        <f>IF(F52="LIVE",IF(VLOOKUP(A52,[1]RawData!A:DJ,108,FALSE)="","No Change Improvement Scale",VLOOKUP(A52,[1]RawData!A:DJ,108,FALSE)),"")</f>
        <v>Low</v>
      </c>
      <c r="AM52" s="27" t="b">
        <f>VLOOKUP(A52,[1]RawData!A:DJ,88,FALSE)</f>
        <v>1</v>
      </c>
      <c r="AN52" s="27" t="b">
        <f>VLOOKUP(A52,[1]RawData!A:DJ,90,FALSE)</f>
        <v>1</v>
      </c>
      <c r="AO52" s="27" t="b">
        <f>VLOOKUP(A52,[1]RawData!A:DJ,89,FALSE)</f>
        <v>1</v>
      </c>
      <c r="AP52" s="27" t="b">
        <f>VLOOKUP(A52,[1]RawData!A:DJ,109,FALSE)</f>
        <v>0</v>
      </c>
      <c r="AQ52" s="27" t="b">
        <f>VLOOKUP(A52,[1]RawData!A:DJ,96,FALSE)</f>
        <v>0</v>
      </c>
      <c r="AR52" s="27" t="b">
        <f>VLOOKUP(A52,[1]RawData!A:DJ,110,FALSE)</f>
        <v>0</v>
      </c>
      <c r="AS52" s="26" t="str">
        <f>IF(VLOOKUP($A52,[1]RawData!$A:$DJ,111,FALSE)="","No Date",VLOOKUP($A52,[1]RawData!$A:$DJ,111,FALSE))</f>
        <v>No Date</v>
      </c>
      <c r="AT52" s="26">
        <f>IF(VLOOKUP($A52,[1]RawData!$A:$DJ,112,FALSE)="","No Date",VLOOKUP($A52,[1]RawData!$A:$DJ,112,FALSE))</f>
        <v>43138</v>
      </c>
      <c r="AU52" s="26" t="str">
        <f>IF(VLOOKUP($A52,[1]RawData!$A:$DJ,114,FALSE)="","No Date",VLOOKUP($A52,[1]RawData!$A:$DJ,114,FALSE))</f>
        <v>No Date</v>
      </c>
      <c r="AV52" s="26" t="str">
        <f>IF(VLOOKUP($A52,[1]RawData!$A:$DJ,113,FALSE)="","No Date",VLOOKUP($A52,[1]RawData!$A:$DJ,113,FALSE))</f>
        <v>No Date</v>
      </c>
    </row>
    <row r="53" spans="1:48">
      <c r="A53" s="23" t="s">
        <v>121</v>
      </c>
      <c r="B53" s="24" t="str">
        <f>VLOOKUP(G53,[1]StatusMappings!A:B,2,FALSE)</f>
        <v>2. Change sanction/approved and in project delivery</v>
      </c>
      <c r="C53" s="23" t="s">
        <v>63</v>
      </c>
      <c r="D53" s="24" t="str">
        <f>VLOOKUP(A53,[1]RawData!A:DJ,2,FALSE)</f>
        <v>Missing Key Data Item from iGT’s to Shippers (Plot Number)</v>
      </c>
      <c r="E53" s="24" t="str">
        <f>VLOOKUP(A53,[1]RawData!A:DJ,20,FALSE)</f>
        <v>CP</v>
      </c>
      <c r="F53" s="23" t="str">
        <f>VLOOKUP(A53,[1]RawData!A:DJ,21,FALSE)</f>
        <v>LIVE</v>
      </c>
      <c r="G53" s="23" t="str">
        <f>VLOOKUP(A53,[1]RawData!A:DJ,3,FALSE)</f>
        <v>11. Change In Delivery</v>
      </c>
      <c r="H53" s="25">
        <f t="shared" si="1"/>
        <v>0</v>
      </c>
      <c r="I53" s="25" t="str">
        <f>IF(ISNA(VLOOKUP(A53,[1]PrioritisationVariables!L:P,3,FALSE)),"",(VLOOKUP(A53,[1]PrioritisationVariables!L:P,3,FALSE)))</f>
        <v>High</v>
      </c>
      <c r="J53" s="25" t="str">
        <f>IF(ISNA(VLOOKUP(A53,[1]PrioritisationVariables!L:P,5,FALSE)),"",(VLOOKUP(A53,[1]PrioritisationVariables!L:P,5,FALSE)))</f>
        <v>High</v>
      </c>
      <c r="K53" s="26" t="str">
        <f>IF(F53="LIVE",IF(VLOOKUP(A53,[1]RawData!A:DJ,79,FALSE)="","No Platform",VLOOKUP(A53,[1]RawData!A:DJ,79,FALSE)),"")</f>
        <v>R &amp; N</v>
      </c>
      <c r="L53" s="26">
        <f>IF(VLOOKUP(A53,[1]RawData!A:DJ,9,FALSE)="","No Date",VLOOKUP(A53,[1]RawData!A:DJ,9,FALSE))</f>
        <v>42192</v>
      </c>
      <c r="M53" s="27" t="str">
        <f>VLOOKUP(A53,[1]RawData!A:DJ,16,FALSE)</f>
        <v>Lee Chambers</v>
      </c>
      <c r="N53" s="26" t="str">
        <f>IF(F53="LIVE",IF(VLOOKUP(A53,[1]RawData!A:DJ,19,FALSE)="","No Project Manager",VLOOKUP(A53,[1]RawData!A:DJ,19,FALSE)),"")</f>
        <v>Christina Francis</v>
      </c>
      <c r="O53" s="31">
        <f>VLOOKUP(A53,[1]RawData!A:DJ,77,FALSE)</f>
        <v>2</v>
      </c>
      <c r="P53" s="27" t="str">
        <f>VLOOKUP(A53,[1]RawData!A:DJ,78,FALSE)</f>
        <v>UKLP IADBI112</v>
      </c>
      <c r="Q53" s="26" t="str">
        <f>IF(F53="LIVE",IF(VLOOKUP(A53,[1]RawData!A:DJ,81,FALSE)="","No Delivery Team",VLOOKUP(A53,[1]RawData!A:DJ,81,FALSE)),"")</f>
        <v>Project Delivery</v>
      </c>
      <c r="R53" s="27">
        <f>VLOOKUP(A53,[1]RawData!A:DJ,80,FALSE)</f>
        <v>0</v>
      </c>
      <c r="S53" s="26">
        <f>IF(F53="LIVE",IF(VLOOKUP(A53,[1]RawData!A:DJ,60,FALSE)="","No Date",VLOOKUP(A53,[1]RawData!A:DJ,60,FALSE)),"")</f>
        <v>43280</v>
      </c>
      <c r="T53" s="26" t="str">
        <f>IF(VLOOKUP(A53,[1]RawData!A:DJ,61,FALSE)="","No Date",VLOOKUP(A53,[1]RawData!A:DJ,61,FALSE))</f>
        <v>No Date</v>
      </c>
      <c r="U53" s="26">
        <f>IF(F53="LIVE",IF(VLOOKUP(A53,[1]RawData!A:DJ,11,FALSE)="","No Date",VLOOKUP(A53,[1]RawData!A:DJ,11,FALSE)),"")</f>
        <v>43280</v>
      </c>
      <c r="V53" s="26" t="str">
        <f>IF(F53="LIVE",IF(VLOOKUP(A53,[1]RawData!A:DJ,82,FALSE)="","No Application",VLOOKUP(A53,[1]RawData!A:DJ,82,FALSE)),"")</f>
        <v>BW</v>
      </c>
      <c r="W53" s="26" t="str">
        <f>IF(F53="LIVE",IF(VLOOKUP(A53,[1]RawData!A:DJ,83,FALSE)="","No Process",VLOOKUP(A53,[1]RawData!A:DJ,83,FALSE)),"")</f>
        <v>SPA</v>
      </c>
      <c r="X53" s="26" t="str">
        <f>IF(F53="LIVE",IF(VLOOKUP(A53,[1]RawData!A:DJ,84,FALSE)="","No Delivery Effort",VLOOKUP(A53,[1]RawData!A:DJ,84,FALSE)),"")</f>
        <v>31-100days</v>
      </c>
      <c r="Y53" s="27" t="b">
        <f>VLOOKUP(A53,[1]RawData!A:DJ,85,FALSE)</f>
        <v>0</v>
      </c>
      <c r="Z53" s="26" t="str">
        <f>IF((AND(F53="LIVE",Y53=TRUE)),IF(VLOOKUP(A53,[1]RawData!A:DJ,86,FALSE)="","No Workaround Accountability",VLOOKUP(A53,[1]RawData!A:DJ,86,FALSE)),"")</f>
        <v/>
      </c>
      <c r="AA53" s="26" t="str">
        <f>IF((AND(F53="LIVE",Y53=TRUE)),IF(VLOOKUP(A53,[1]RawData!A:DJ,98,FALSE)="","No Workaround Frequency",VLOOKUP(A53,[1]RawData!A:DJ,98,FALSE)),"")</f>
        <v/>
      </c>
      <c r="AB53" s="26" t="str">
        <f>IF((AND(F53="LIVE",Y53=TRUE)),IF(VLOOKUP(A53,[1]RawData!A:DJ,99,FALSE)="","No Xoserve FTEs",VLOOKUP(A53,[1]RawData!A:DJ,99,FALSE)),"")</f>
        <v/>
      </c>
      <c r="AC53" s="26" t="str">
        <f>IF((AND(F53="LIVE",Y53=TRUE)),IF(VLOOKUP(A53,[1]RawData!A:DJ,94,FALSE)="","No Workaround Intensity",VLOOKUP(A53,[1]RawData!A:DJ,94,FALSE)),"")</f>
        <v/>
      </c>
      <c r="AD53" s="26" t="str">
        <f>IF((AND(F53="LIVE",Y53=TRUE)),IF(VLOOKUP(A53,[1]RawData!A:DJ,87,FALSE)="","No Lifespan Date",VLOOKUP(A53,[1]RawData!A:DJ,87,FALSE)),"")</f>
        <v/>
      </c>
      <c r="AE53" s="26" t="str">
        <f>IF(F53="LIVE",IF(VLOOKUP(A53,[1]RawData!A:DJ,100,FALSE)="","No Change Driver",VLOOKUP(A53,[1]RawData!A:DJ,100,FALSE)),"")</f>
        <v>No Change Driver</v>
      </c>
      <c r="AF53" s="26" t="str">
        <f>IF(F53="LIVE",IF(VLOOKUP(A53,[1]RawData!A:DJ,101,FALSE)="","No Change Beneficiary",VLOOKUP(A53,[1]RawData!A:DJ,101,FALSE)),"")</f>
        <v>No Change Beneficiary</v>
      </c>
      <c r="AG53" s="26" t="b">
        <f>VLOOKUP(A53,[1]RawData!A:DJ,102,FALSE)</f>
        <v>0</v>
      </c>
      <c r="AH53" s="26" t="b">
        <f>VLOOKUP(A53,[1]RawData!A:DJ,103,FALSE)</f>
        <v>0</v>
      </c>
      <c r="AI53" s="26" t="b">
        <f>VLOOKUP(A53,[1]RawData!A:DJ,104,FALSE)</f>
        <v>0</v>
      </c>
      <c r="AJ53" s="26" t="str">
        <f>IF(F53="LIVE",IF(VLOOKUP(A53,[1]RawData!A:DJ,106,FALSE)="","No DSC Service Area",VLOOKUP(A53,[1]RawData!A:DJ,106,FALSE)),"")</f>
        <v>No DSC Service Area</v>
      </c>
      <c r="AK53" s="26" t="str">
        <f>IF(F53="LIVE",IF(VLOOKUP(A53,[1]RawData!A:DJ,107,FALSE)="","No Number of impacted DSC Service Areas",VLOOKUP(A53,[1]RawData!A:DJ,107,FALSE)),"")</f>
        <v>No Number of impacted DSC Service Areas</v>
      </c>
      <c r="AL53" s="26" t="str">
        <f>IF(F53="LIVE",IF(VLOOKUP(A53,[1]RawData!A:DJ,108,FALSE)="","No Change Improvement Scale",VLOOKUP(A53,[1]RawData!A:DJ,108,FALSE)),"")</f>
        <v>No Change Improvement Scale</v>
      </c>
      <c r="AM53" s="27" t="b">
        <f>VLOOKUP(A53,[1]RawData!A:DJ,88,FALSE)</f>
        <v>0</v>
      </c>
      <c r="AN53" s="27" t="b">
        <f>VLOOKUP(A53,[1]RawData!A:DJ,90,FALSE)</f>
        <v>0</v>
      </c>
      <c r="AO53" s="27" t="b">
        <f>VLOOKUP(A53,[1]RawData!A:DJ,89,FALSE)</f>
        <v>0</v>
      </c>
      <c r="AP53" s="27" t="b">
        <f>VLOOKUP(A53,[1]RawData!A:DJ,109,FALSE)</f>
        <v>0</v>
      </c>
      <c r="AQ53" s="27" t="b">
        <f>VLOOKUP(A53,[1]RawData!A:DJ,96,FALSE)</f>
        <v>0</v>
      </c>
      <c r="AR53" s="27" t="b">
        <f>VLOOKUP(A53,[1]RawData!A:DJ,110,FALSE)</f>
        <v>0</v>
      </c>
      <c r="AS53" s="26">
        <f>IF(VLOOKUP($A53,[1]RawData!$A:$DJ,111,FALSE)="","No Date",VLOOKUP($A53,[1]RawData!$A:$DJ,111,FALSE))</f>
        <v>43019</v>
      </c>
      <c r="AT53" s="26">
        <f>IF(VLOOKUP($A53,[1]RawData!$A:$DJ,112,FALSE)="","No Date",VLOOKUP($A53,[1]RawData!$A:$DJ,112,FALSE))</f>
        <v>43018</v>
      </c>
      <c r="AU53" s="26">
        <f>IF(VLOOKUP($A53,[1]RawData!$A:$DJ,114,FALSE)="","No Date",VLOOKUP($A53,[1]RawData!$A:$DJ,114,FALSE))</f>
        <v>43110</v>
      </c>
      <c r="AV53" s="26" t="str">
        <f>IF(VLOOKUP($A53,[1]RawData!$A:$DJ,113,FALSE)="","No Date",VLOOKUP($A53,[1]RawData!$A:$DJ,113,FALSE))</f>
        <v>No Date</v>
      </c>
    </row>
    <row r="54" spans="1:48">
      <c r="A54" s="23" t="s">
        <v>122</v>
      </c>
      <c r="B54" s="24" t="str">
        <f>VLOOKUP(G54,[1]StatusMappings!A:B,2,FALSE)</f>
        <v>2. Change sanction/approved and in project delivery</v>
      </c>
      <c r="C54" s="23" t="s">
        <v>63</v>
      </c>
      <c r="D54" s="24" t="str">
        <f>VLOOKUP(A54,[1]RawData!A:DJ,2,FALSE)</f>
        <v>DDS/DDU  file amendment</v>
      </c>
      <c r="E54" s="24" t="str">
        <f>VLOOKUP(A54,[1]RawData!A:DJ,20,FALSE)</f>
        <v>CP</v>
      </c>
      <c r="F54" s="23" t="str">
        <f>VLOOKUP(A54,[1]RawData!A:DJ,21,FALSE)</f>
        <v>LIVE</v>
      </c>
      <c r="G54" s="23" t="str">
        <f>VLOOKUP(A54,[1]RawData!A:DJ,3,FALSE)</f>
        <v>11. Change In Delivery</v>
      </c>
      <c r="H54" s="25">
        <f t="shared" si="1"/>
        <v>0</v>
      </c>
      <c r="I54" s="25" t="str">
        <f>IF(ISNA(VLOOKUP(A54,[1]PrioritisationVariables!L:P,3,FALSE)),"",(VLOOKUP(A54,[1]PrioritisationVariables!L:P,3,FALSE)))</f>
        <v>Low</v>
      </c>
      <c r="J54" s="25" t="str">
        <f>IF(ISNA(VLOOKUP(A54,[1]PrioritisationVariables!L:P,5,FALSE)),"",(VLOOKUP(A54,[1]PrioritisationVariables!L:P,5,FALSE)))</f>
        <v xml:space="preserve">High pending discussions with all Networks </v>
      </c>
      <c r="K54" s="26" t="str">
        <f>IF(F54="LIVE",IF(VLOOKUP(A54,[1]RawData!A:DJ,79,FALSE)="","No Platform",VLOOKUP(A54,[1]RawData!A:DJ,79,FALSE)),"")</f>
        <v>R &amp; N</v>
      </c>
      <c r="L54" s="26">
        <f>IF(VLOOKUP(A54,[1]RawData!A:DJ,9,FALSE)="","No Date",VLOOKUP(A54,[1]RawData!A:DJ,9,FALSE))</f>
        <v>42291</v>
      </c>
      <c r="M54" s="27">
        <f>VLOOKUP(A54,[1]RawData!A:DJ,16,FALSE)</f>
        <v>0</v>
      </c>
      <c r="N54" s="26" t="str">
        <f>IF(F54="LIVE",IF(VLOOKUP(A54,[1]RawData!A:DJ,19,FALSE)="","No Project Manager",VLOOKUP(A54,[1]RawData!A:DJ,19,FALSE)),"")</f>
        <v>Christina Francis</v>
      </c>
      <c r="O54" s="31">
        <f>VLOOKUP(A54,[1]RawData!A:DJ,77,FALSE)</f>
        <v>2</v>
      </c>
      <c r="P54" s="27" t="str">
        <f>VLOOKUP(A54,[1]RawData!A:DJ,78,FALSE)</f>
        <v>UKLP IADBI147</v>
      </c>
      <c r="Q54" s="26" t="str">
        <f>IF(F54="LIVE",IF(VLOOKUP(A54,[1]RawData!A:DJ,81,FALSE)="","No Delivery Team",VLOOKUP(A54,[1]RawData!A:DJ,81,FALSE)),"")</f>
        <v>Project Delivery</v>
      </c>
      <c r="R54" s="27">
        <f>VLOOKUP(A54,[1]RawData!A:DJ,80,FALSE)</f>
        <v>0</v>
      </c>
      <c r="S54" s="26">
        <f>IF(F54="LIVE",IF(VLOOKUP(A54,[1]RawData!A:DJ,60,FALSE)="","No Date",VLOOKUP(A54,[1]RawData!A:DJ,60,FALSE)),"")</f>
        <v>43280</v>
      </c>
      <c r="T54" s="26" t="str">
        <f>IF(VLOOKUP(A54,[1]RawData!A:DJ,61,FALSE)="","No Date",VLOOKUP(A54,[1]RawData!A:DJ,61,FALSE))</f>
        <v>No Date</v>
      </c>
      <c r="U54" s="26">
        <f>IF(F54="LIVE",IF(VLOOKUP(A54,[1]RawData!A:DJ,11,FALSE)="","No Date",VLOOKUP(A54,[1]RawData!A:DJ,11,FALSE)),"")</f>
        <v>43280</v>
      </c>
      <c r="V54" s="26" t="str">
        <f>IF(F54="LIVE",IF(VLOOKUP(A54,[1]RawData!A:DJ,82,FALSE)="","No Application",VLOOKUP(A54,[1]RawData!A:DJ,82,FALSE)),"")</f>
        <v>ISU</v>
      </c>
      <c r="W54" s="26" t="str">
        <f>IF(F54="LIVE",IF(VLOOKUP(A54,[1]RawData!A:DJ,83,FALSE)="","No Process",VLOOKUP(A54,[1]RawData!A:DJ,83,FALSE)),"")</f>
        <v>SPA</v>
      </c>
      <c r="X54" s="26" t="str">
        <f>IF(F54="LIVE",IF(VLOOKUP(A54,[1]RawData!A:DJ,84,FALSE)="","No Delivery Effort",VLOOKUP(A54,[1]RawData!A:DJ,84,FALSE)),"")</f>
        <v>31-100days</v>
      </c>
      <c r="Y54" s="27" t="b">
        <f>VLOOKUP(A54,[1]RawData!A:DJ,85,FALSE)</f>
        <v>0</v>
      </c>
      <c r="Z54" s="26" t="str">
        <f>IF((AND(F54="LIVE",Y54=TRUE)),IF(VLOOKUP(A54,[1]RawData!A:DJ,86,FALSE)="","No Workaround Accountability",VLOOKUP(A54,[1]RawData!A:DJ,86,FALSE)),"")</f>
        <v/>
      </c>
      <c r="AA54" s="26" t="str">
        <f>IF((AND(F54="LIVE",Y54=TRUE)),IF(VLOOKUP(A54,[1]RawData!A:DJ,98,FALSE)="","No Workaround Frequency",VLOOKUP(A54,[1]RawData!A:DJ,98,FALSE)),"")</f>
        <v/>
      </c>
      <c r="AB54" s="26" t="str">
        <f>IF((AND(F54="LIVE",Y54=TRUE)),IF(VLOOKUP(A54,[1]RawData!A:DJ,99,FALSE)="","No Xoserve FTEs",VLOOKUP(A54,[1]RawData!A:DJ,99,FALSE)),"")</f>
        <v/>
      </c>
      <c r="AC54" s="26" t="str">
        <f>IF((AND(F54="LIVE",Y54=TRUE)),IF(VLOOKUP(A54,[1]RawData!A:DJ,94,FALSE)="","No Workaround Intensity",VLOOKUP(A54,[1]RawData!A:DJ,94,FALSE)),"")</f>
        <v/>
      </c>
      <c r="AD54" s="26" t="str">
        <f>IF((AND(F54="LIVE",Y54=TRUE)),IF(VLOOKUP(A54,[1]RawData!A:DJ,87,FALSE)="","No Lifespan Date",VLOOKUP(A54,[1]RawData!A:DJ,87,FALSE)),"")</f>
        <v/>
      </c>
      <c r="AE54" s="26" t="str">
        <f>IF(F54="LIVE",IF(VLOOKUP(A54,[1]RawData!A:DJ,100,FALSE)="","No Change Driver",VLOOKUP(A54,[1]RawData!A:DJ,100,FALSE)),"")</f>
        <v>No Change Driver</v>
      </c>
      <c r="AF54" s="26" t="str">
        <f>IF(F54="LIVE",IF(VLOOKUP(A54,[1]RawData!A:DJ,101,FALSE)="","No Change Beneficiary",VLOOKUP(A54,[1]RawData!A:DJ,101,FALSE)),"")</f>
        <v>No Change Beneficiary</v>
      </c>
      <c r="AG54" s="26" t="b">
        <f>VLOOKUP(A54,[1]RawData!A:DJ,102,FALSE)</f>
        <v>0</v>
      </c>
      <c r="AH54" s="26" t="b">
        <f>VLOOKUP(A54,[1]RawData!A:DJ,103,FALSE)</f>
        <v>0</v>
      </c>
      <c r="AI54" s="26" t="b">
        <f>VLOOKUP(A54,[1]RawData!A:DJ,104,FALSE)</f>
        <v>0</v>
      </c>
      <c r="AJ54" s="26" t="str">
        <f>IF(F54="LIVE",IF(VLOOKUP(A54,[1]RawData!A:DJ,106,FALSE)="","No DSC Service Area",VLOOKUP(A54,[1]RawData!A:DJ,106,FALSE)),"")</f>
        <v>No DSC Service Area</v>
      </c>
      <c r="AK54" s="26" t="str">
        <f>IF(F54="LIVE",IF(VLOOKUP(A54,[1]RawData!A:DJ,107,FALSE)="","No Number of impacted DSC Service Areas",VLOOKUP(A54,[1]RawData!A:DJ,107,FALSE)),"")</f>
        <v>No Number of impacted DSC Service Areas</v>
      </c>
      <c r="AL54" s="26" t="str">
        <f>IF(F54="LIVE",IF(VLOOKUP(A54,[1]RawData!A:DJ,108,FALSE)="","No Change Improvement Scale",VLOOKUP(A54,[1]RawData!A:DJ,108,FALSE)),"")</f>
        <v>No Change Improvement Scale</v>
      </c>
      <c r="AM54" s="27" t="b">
        <f>VLOOKUP(A54,[1]RawData!A:DJ,88,FALSE)</f>
        <v>0</v>
      </c>
      <c r="AN54" s="27" t="b">
        <f>VLOOKUP(A54,[1]RawData!A:DJ,90,FALSE)</f>
        <v>0</v>
      </c>
      <c r="AO54" s="27" t="b">
        <f>VLOOKUP(A54,[1]RawData!A:DJ,89,FALSE)</f>
        <v>0</v>
      </c>
      <c r="AP54" s="27" t="b">
        <f>VLOOKUP(A54,[1]RawData!A:DJ,109,FALSE)</f>
        <v>0</v>
      </c>
      <c r="AQ54" s="27" t="b">
        <f>VLOOKUP(A54,[1]RawData!A:DJ,96,FALSE)</f>
        <v>0</v>
      </c>
      <c r="AR54" s="27" t="b">
        <f>VLOOKUP(A54,[1]RawData!A:DJ,110,FALSE)</f>
        <v>0</v>
      </c>
      <c r="AS54" s="26">
        <f>IF(VLOOKUP($A54,[1]RawData!$A:$DJ,111,FALSE)="","No Date",VLOOKUP($A54,[1]RawData!$A:$DJ,111,FALSE))</f>
        <v>43019</v>
      </c>
      <c r="AT54" s="26">
        <f>IF(VLOOKUP($A54,[1]RawData!$A:$DJ,112,FALSE)="","No Date",VLOOKUP($A54,[1]RawData!$A:$DJ,112,FALSE))</f>
        <v>43019</v>
      </c>
      <c r="AU54" s="26">
        <f>IF(VLOOKUP($A54,[1]RawData!$A:$DJ,114,FALSE)="","No Date",VLOOKUP($A54,[1]RawData!$A:$DJ,114,FALSE))</f>
        <v>43110</v>
      </c>
      <c r="AV54" s="26" t="str">
        <f>IF(VLOOKUP($A54,[1]RawData!$A:$DJ,113,FALSE)="","No Date",VLOOKUP($A54,[1]RawData!$A:$DJ,113,FALSE))</f>
        <v>No Date</v>
      </c>
    </row>
    <row r="55" spans="1:48">
      <c r="A55" s="23" t="s">
        <v>123</v>
      </c>
      <c r="B55" s="24" t="str">
        <f>VLOOKUP(G55,[1]StatusMappings!A:B,2,FALSE)</f>
        <v>1. Start-Up (Progressing through change governance)</v>
      </c>
      <c r="C55" s="23" t="s">
        <v>160</v>
      </c>
      <c r="D55" s="24" t="str">
        <f>VLOOKUP(A55,[1]RawData!A:DJ,2,FALSE)</f>
        <v>Capacity reconciliation charge (MOD445)  calculation functionality</v>
      </c>
      <c r="E55" s="24" t="str">
        <f>VLOOKUP(A55,[1]RawData!A:DJ,20,FALSE)</f>
        <v>CR (Internal)</v>
      </c>
      <c r="F55" s="23" t="str">
        <f>VLOOKUP(A55,[1]RawData!A:DJ,21,FALSE)</f>
        <v>LIVE</v>
      </c>
      <c r="G55" s="23" t="str">
        <f>VLOOKUP(A55,[1]RawData!A:DJ,3,FALSE)</f>
        <v>2.1. Start-Up Approach In Progress</v>
      </c>
      <c r="H55" s="25">
        <f t="shared" si="1"/>
        <v>0</v>
      </c>
      <c r="I55" s="25" t="str">
        <f>IF(ISNA(VLOOKUP(A55,[1]PrioritisationVariables!L:P,3,FALSE)),"",(VLOOKUP(A55,[1]PrioritisationVariables!L:P,3,FALSE)))</f>
        <v/>
      </c>
      <c r="J55" s="25" t="str">
        <f>IF(ISNA(VLOOKUP(A55,[1]PrioritisationVariables!L:P,5,FALSE)),"",(VLOOKUP(A55,[1]PrioritisationVariables!L:P,5,FALSE)))</f>
        <v/>
      </c>
      <c r="K55" s="26" t="str">
        <f>IF(F55="LIVE",IF(VLOOKUP(A55,[1]RawData!A:DJ,79,FALSE)="","No Platform",VLOOKUP(A55,[1]RawData!A:DJ,79,FALSE)),"")</f>
        <v>R &amp; N</v>
      </c>
      <c r="L55" s="26">
        <f>IF(VLOOKUP(A55,[1]RawData!A:DJ,9,FALSE)="","No Date",VLOOKUP(A55,[1]RawData!A:DJ,9,FALSE))</f>
        <v>42885</v>
      </c>
      <c r="M55" s="27" t="str">
        <f>VLOOKUP(A55,[1]RawData!A:DJ,16,FALSE)</f>
        <v>Kiran Kumar</v>
      </c>
      <c r="N55" s="26" t="str">
        <f>IF(F55="LIVE",IF(VLOOKUP(A55,[1]RawData!A:DJ,19,FALSE)="","No Project Manager",VLOOKUP(A55,[1]RawData!A:DJ,19,FALSE)),"")</f>
        <v>Matt Rider</v>
      </c>
      <c r="O55" s="31">
        <f>VLOOKUP(A55,[1]RawData!A:DJ,77,FALSE)</f>
        <v>75</v>
      </c>
      <c r="P55" s="27" t="str">
        <f>VLOOKUP(A55,[1]RawData!A:DJ,78,FALSE)</f>
        <v>UKLP IADBI331</v>
      </c>
      <c r="Q55" s="26" t="str">
        <f>IF(F55="LIVE",IF(VLOOKUP(A55,[1]RawData!A:DJ,81,FALSE)="","No Delivery Team",VLOOKUP(A55,[1]RawData!A:DJ,81,FALSE)),"")</f>
        <v>Project Delivery</v>
      </c>
      <c r="R55" s="27">
        <f>VLOOKUP(A55,[1]RawData!A:DJ,80,FALSE)</f>
        <v>0</v>
      </c>
      <c r="S55" s="26" t="str">
        <f>IF(F55="LIVE",IF(VLOOKUP(A55,[1]RawData!A:DJ,60,FALSE)="","No Date",VLOOKUP(A55,[1]RawData!A:DJ,60,FALSE)),"")</f>
        <v>No Date</v>
      </c>
      <c r="T55" s="26" t="str">
        <f>IF(VLOOKUP(A55,[1]RawData!A:DJ,61,FALSE)="","No Date",VLOOKUP(A55,[1]RawData!A:DJ,61,FALSE))</f>
        <v>No Date</v>
      </c>
      <c r="U55" s="26">
        <f>IF(F55="LIVE",IF(VLOOKUP(A55,[1]RawData!A:DJ,11,FALSE)="","No Date",VLOOKUP(A55,[1]RawData!A:DJ,11,FALSE)),"")</f>
        <v>43374</v>
      </c>
      <c r="V55" s="26" t="str">
        <f>IF(F55="LIVE",IF(VLOOKUP(A55,[1]RawData!A:DJ,82,FALSE)="","No Application",VLOOKUP(A55,[1]RawData!A:DJ,82,FALSE)),"")</f>
        <v>ISU</v>
      </c>
      <c r="W55" s="26" t="str">
        <f>IF(F55="LIVE",IF(VLOOKUP(A55,[1]RawData!A:DJ,83,FALSE)="","No Process",VLOOKUP(A55,[1]RawData!A:DJ,83,FALSE)),"")</f>
        <v>Other</v>
      </c>
      <c r="X55" s="26" t="str">
        <f>IF(F55="LIVE",IF(VLOOKUP(A55,[1]RawData!A:DJ,84,FALSE)="","No Delivery Effort",VLOOKUP(A55,[1]RawData!A:DJ,84,FALSE)),"")</f>
        <v>31-100days</v>
      </c>
      <c r="Y55" s="27" t="b">
        <f>VLOOKUP(A55,[1]RawData!A:DJ,85,FALSE)</f>
        <v>0</v>
      </c>
      <c r="Z55" s="26" t="str">
        <f>IF((AND(F55="LIVE",Y55=TRUE)),IF(VLOOKUP(A55,[1]RawData!A:DJ,86,FALSE)="","No Workaround Accountability",VLOOKUP(A55,[1]RawData!A:DJ,86,FALSE)),"")</f>
        <v/>
      </c>
      <c r="AA55" s="26" t="str">
        <f>IF((AND(F55="LIVE",Y55=TRUE)),IF(VLOOKUP(A55,[1]RawData!A:DJ,98,FALSE)="","No Workaround Frequency",VLOOKUP(A55,[1]RawData!A:DJ,98,FALSE)),"")</f>
        <v/>
      </c>
      <c r="AB55" s="26" t="str">
        <f>IF((AND(F55="LIVE",Y55=TRUE)),IF(VLOOKUP(A55,[1]RawData!A:DJ,99,FALSE)="","No Xoserve FTEs",VLOOKUP(A55,[1]RawData!A:DJ,99,FALSE)),"")</f>
        <v/>
      </c>
      <c r="AC55" s="26" t="str">
        <f>IF((AND(F55="LIVE",Y55=TRUE)),IF(VLOOKUP(A55,[1]RawData!A:DJ,94,FALSE)="","No Workaround Intensity",VLOOKUP(A55,[1]RawData!A:DJ,94,FALSE)),"")</f>
        <v/>
      </c>
      <c r="AD55" s="26" t="str">
        <f>IF((AND(F55="LIVE",Y55=TRUE)),IF(VLOOKUP(A55,[1]RawData!A:DJ,87,FALSE)="","No Lifespan Date",VLOOKUP(A55,[1]RawData!A:DJ,87,FALSE)),"")</f>
        <v/>
      </c>
      <c r="AE55" s="26" t="str">
        <f>IF(F55="LIVE",IF(VLOOKUP(A55,[1]RawData!A:DJ,100,FALSE)="","No Change Driver",VLOOKUP(A55,[1]RawData!A:DJ,100,FALSE)),"")</f>
        <v>MOD/Ofgem</v>
      </c>
      <c r="AF55" s="26" t="str">
        <f>IF(F55="LIVE",IF(VLOOKUP(A55,[1]RawData!A:DJ,101,FALSE)="","No Change Beneficiary",VLOOKUP(A55,[1]RawData!A:DJ,101,FALSE)),"")</f>
        <v>Multiple Market Groups</v>
      </c>
      <c r="AG55" s="26" t="b">
        <f>VLOOKUP(A55,[1]RawData!A:DJ,102,FALSE)</f>
        <v>1</v>
      </c>
      <c r="AH55" s="26" t="b">
        <f>VLOOKUP(A55,[1]RawData!A:DJ,103,FALSE)</f>
        <v>0</v>
      </c>
      <c r="AI55" s="26" t="b">
        <f>VLOOKUP(A55,[1]RawData!A:DJ,104,FALSE)</f>
        <v>0</v>
      </c>
      <c r="AJ55" s="26" t="str">
        <f>IF(F55="LIVE",IF(VLOOKUP(A55,[1]RawData!A:DJ,106,FALSE)="","No DSC Service Area",VLOOKUP(A55,[1]RawData!A:DJ,106,FALSE)),"")</f>
        <v>Service Area 6: Annual Quantity / DM Supply Point and Offtake Rate Reviews</v>
      </c>
      <c r="AK55" s="26" t="str">
        <f>IF(F55="LIVE",IF(VLOOKUP(A55,[1]RawData!A:DJ,107,FALSE)="","No Number of impacted DSC Service Areas",VLOOKUP(A55,[1]RawData!A:DJ,107,FALSE)),"")</f>
        <v>Two to Five</v>
      </c>
      <c r="AL55" s="26" t="str">
        <f>IF(F55="LIVE",IF(VLOOKUP(A55,[1]RawData!A:DJ,108,FALSE)="","No Change Improvement Scale",VLOOKUP(A55,[1]RawData!A:DJ,108,FALSE)),"")</f>
        <v>Medium</v>
      </c>
      <c r="AM55" s="27" t="b">
        <f>VLOOKUP(A55,[1]RawData!A:DJ,88,FALSE)</f>
        <v>0</v>
      </c>
      <c r="AN55" s="27" t="b">
        <f>VLOOKUP(A55,[1]RawData!A:DJ,90,FALSE)</f>
        <v>0</v>
      </c>
      <c r="AO55" s="27" t="b">
        <f>VLOOKUP(A55,[1]RawData!A:DJ,89,FALSE)</f>
        <v>0</v>
      </c>
      <c r="AP55" s="27" t="b">
        <f>VLOOKUP(A55,[1]RawData!A:DJ,109,FALSE)</f>
        <v>0</v>
      </c>
      <c r="AQ55" s="27" t="b">
        <f>VLOOKUP(A55,[1]RawData!A:DJ,96,FALSE)</f>
        <v>1</v>
      </c>
      <c r="AR55" s="27" t="b">
        <f>VLOOKUP(A55,[1]RawData!A:DJ,110,FALSE)</f>
        <v>0</v>
      </c>
      <c r="AS55" s="26" t="str">
        <f>IF(VLOOKUP($A55,[1]RawData!$A:$DJ,111,FALSE)="","No Date",VLOOKUP($A55,[1]RawData!$A:$DJ,111,FALSE))</f>
        <v>No Date</v>
      </c>
      <c r="AT55" s="26" t="str">
        <f>IF(VLOOKUP($A55,[1]RawData!$A:$DJ,112,FALSE)="","No Date",VLOOKUP($A55,[1]RawData!$A:$DJ,112,FALSE))</f>
        <v>No Date</v>
      </c>
      <c r="AU55" s="26" t="str">
        <f>IF(VLOOKUP($A55,[1]RawData!$A:$DJ,114,FALSE)="","No Date",VLOOKUP($A55,[1]RawData!$A:$DJ,114,FALSE))</f>
        <v>No Date</v>
      </c>
      <c r="AV55" s="26" t="str">
        <f>IF(VLOOKUP($A55,[1]RawData!$A:$DJ,113,FALSE)="","No Date",VLOOKUP($A55,[1]RawData!$A:$DJ,113,FALSE))</f>
        <v>No Date</v>
      </c>
    </row>
    <row r="56" spans="1:48">
      <c r="A56" s="23" t="s">
        <v>124</v>
      </c>
      <c r="B56" s="24" t="str">
        <f>VLOOKUP(G56,[1]StatusMappings!A:B,2,FALSE)</f>
        <v>1. Start-Up (Progressing through change governance)</v>
      </c>
      <c r="C56" s="23" t="s">
        <v>61</v>
      </c>
      <c r="D56" s="24" t="str">
        <f>VLOOKUP(A56,[1]RawData!A:DJ,2,FALSE)</f>
        <v>Resolution of penny mismatches within invoice supporting information for Core invoices.</v>
      </c>
      <c r="E56" s="24" t="str">
        <f>VLOOKUP(A56,[1]RawData!A:DJ,20,FALSE)</f>
        <v>CR (Internal)</v>
      </c>
      <c r="F56" s="23" t="str">
        <f>VLOOKUP(A56,[1]RawData!A:DJ,21,FALSE)</f>
        <v>LIVE</v>
      </c>
      <c r="G56" s="23" t="str">
        <f>VLOOKUP(A56,[1]RawData!A:DJ,3,FALSE)</f>
        <v>7. BER/Business Case In Progress</v>
      </c>
      <c r="H56" s="25">
        <f t="shared" si="1"/>
        <v>0</v>
      </c>
      <c r="I56" s="25" t="str">
        <f>IF(ISNA(VLOOKUP(A56,[1]PrioritisationVariables!L:P,3,FALSE)),"",(VLOOKUP(A56,[1]PrioritisationVariables!L:P,3,FALSE)))</f>
        <v/>
      </c>
      <c r="J56" s="25" t="str">
        <f>IF(ISNA(VLOOKUP(A56,[1]PrioritisationVariables!L:P,5,FALSE)),"",(VLOOKUP(A56,[1]PrioritisationVariables!L:P,5,FALSE)))</f>
        <v/>
      </c>
      <c r="K56" s="26" t="str">
        <f>IF(F56="LIVE",IF(VLOOKUP(A56,[1]RawData!A:DJ,79,FALSE)="","No Platform",VLOOKUP(A56,[1]RawData!A:DJ,79,FALSE)),"")</f>
        <v>R &amp; N</v>
      </c>
      <c r="L56" s="26">
        <f>IF(VLOOKUP(A56,[1]RawData!A:DJ,9,FALSE)="","No Date",VLOOKUP(A56,[1]RawData!A:DJ,9,FALSE))</f>
        <v>42885</v>
      </c>
      <c r="M56" s="27" t="str">
        <f>VLOOKUP(A56,[1]RawData!A:DJ,16,FALSE)</f>
        <v>Kiran Kumar</v>
      </c>
      <c r="N56" s="26" t="str">
        <f>IF(F56="LIVE",IF(VLOOKUP(A56,[1]RawData!A:DJ,19,FALSE)="","No Project Manager",VLOOKUP(A56,[1]RawData!A:DJ,19,FALSE)),"")</f>
        <v>Padmini Duvvuri</v>
      </c>
      <c r="O56" s="31">
        <f>VLOOKUP(A56,[1]RawData!A:DJ,77,FALSE)</f>
        <v>3</v>
      </c>
      <c r="P56" s="27" t="str">
        <f>VLOOKUP(A56,[1]RawData!A:DJ,78,FALSE)</f>
        <v>UKLP IADBI332</v>
      </c>
      <c r="Q56" s="26" t="str">
        <f>IF(F56="LIVE",IF(VLOOKUP(A56,[1]RawData!A:DJ,81,FALSE)="","No Delivery Team",VLOOKUP(A56,[1]RawData!A:DJ,81,FALSE)),"")</f>
        <v>Project Delivery</v>
      </c>
      <c r="R56" s="27">
        <f>VLOOKUP(A56,[1]RawData!A:DJ,80,FALSE)</f>
        <v>0</v>
      </c>
      <c r="S56" s="26">
        <f>IF(F56="LIVE",IF(VLOOKUP(A56,[1]RawData!A:DJ,60,FALSE)="","No Date",VLOOKUP(A56,[1]RawData!A:DJ,60,FALSE)),"")</f>
        <v>43413</v>
      </c>
      <c r="T56" s="26" t="str">
        <f>IF(VLOOKUP(A56,[1]RawData!A:DJ,61,FALSE)="","No Date",VLOOKUP(A56,[1]RawData!A:DJ,61,FALSE))</f>
        <v>No Date</v>
      </c>
      <c r="U56" s="26">
        <f>IF(F56="LIVE",IF(VLOOKUP(A56,[1]RawData!A:DJ,11,FALSE)="","No Date",VLOOKUP(A56,[1]RawData!A:DJ,11,FALSE)),"")</f>
        <v>43252</v>
      </c>
      <c r="V56" s="26" t="str">
        <f>IF(F56="LIVE",IF(VLOOKUP(A56,[1]RawData!A:DJ,82,FALSE)="","No Application",VLOOKUP(A56,[1]RawData!A:DJ,82,FALSE)),"")</f>
        <v>ISU</v>
      </c>
      <c r="W56" s="26" t="str">
        <f>IF(F56="LIVE",IF(VLOOKUP(A56,[1]RawData!A:DJ,83,FALSE)="","No Process",VLOOKUP(A56,[1]RawData!A:DJ,83,FALSE)),"")</f>
        <v>Invoicing</v>
      </c>
      <c r="X56" s="26" t="str">
        <f>IF(F56="LIVE",IF(VLOOKUP(A56,[1]RawData!A:DJ,84,FALSE)="","No Delivery Effort",VLOOKUP(A56,[1]RawData!A:DJ,84,FALSE)),"")</f>
        <v>31-100days</v>
      </c>
      <c r="Y56" s="27" t="b">
        <f>VLOOKUP(A56,[1]RawData!A:DJ,85,FALSE)</f>
        <v>0</v>
      </c>
      <c r="Z56" s="26" t="str">
        <f>IF((AND(F56="LIVE",Y56=TRUE)),IF(VLOOKUP(A56,[1]RawData!A:DJ,86,FALSE)="","No Workaround Accountability",VLOOKUP(A56,[1]RawData!A:DJ,86,FALSE)),"")</f>
        <v/>
      </c>
      <c r="AA56" s="26" t="str">
        <f>IF((AND(F56="LIVE",Y56=TRUE)),IF(VLOOKUP(A56,[1]RawData!A:DJ,98,FALSE)="","No Workaround Frequency",VLOOKUP(A56,[1]RawData!A:DJ,98,FALSE)),"")</f>
        <v/>
      </c>
      <c r="AB56" s="26" t="str">
        <f>IF((AND(F56="LIVE",Y56=TRUE)),IF(VLOOKUP(A56,[1]RawData!A:DJ,99,FALSE)="","No Xoserve FTEs",VLOOKUP(A56,[1]RawData!A:DJ,99,FALSE)),"")</f>
        <v/>
      </c>
      <c r="AC56" s="26" t="str">
        <f>IF((AND(F56="LIVE",Y56=TRUE)),IF(VLOOKUP(A56,[1]RawData!A:DJ,94,FALSE)="","No Workaround Intensity",VLOOKUP(A56,[1]RawData!A:DJ,94,FALSE)),"")</f>
        <v/>
      </c>
      <c r="AD56" s="26" t="str">
        <f>IF((AND(F56="LIVE",Y56=TRUE)),IF(VLOOKUP(A56,[1]RawData!A:DJ,87,FALSE)="","No Lifespan Date",VLOOKUP(A56,[1]RawData!A:DJ,87,FALSE)),"")</f>
        <v/>
      </c>
      <c r="AE56" s="26" t="str">
        <f>IF(F56="LIVE",IF(VLOOKUP(A56,[1]RawData!A:DJ,100,FALSE)="","No Change Driver",VLOOKUP(A56,[1]RawData!A:DJ,100,FALSE)),"")</f>
        <v>ChMC endorsed Change Proposal</v>
      </c>
      <c r="AF56" s="26" t="str">
        <f>IF(F56="LIVE",IF(VLOOKUP(A56,[1]RawData!A:DJ,101,FALSE)="","No Change Beneficiary",VLOOKUP(A56,[1]RawData!A:DJ,101,FALSE)),"")</f>
        <v>Multiple Market Groups</v>
      </c>
      <c r="AG56" s="26" t="b">
        <f>VLOOKUP(A56,[1]RawData!A:DJ,102,FALSE)</f>
        <v>1</v>
      </c>
      <c r="AH56" s="26" t="b">
        <f>VLOOKUP(A56,[1]RawData!A:DJ,103,FALSE)</f>
        <v>0</v>
      </c>
      <c r="AI56" s="26" t="b">
        <f>VLOOKUP(A56,[1]RawData!A:DJ,104,FALSE)</f>
        <v>0</v>
      </c>
      <c r="AJ56" s="26" t="str">
        <f>IF(F56="LIVE",IF(VLOOKUP(A56,[1]RawData!A:DJ,106,FALSE)="","No DSC Service Area",VLOOKUP(A56,[1]RawData!A:DJ,106,FALSE)),"")</f>
        <v>Service Area 7: NTS Capacity / LDZ Capacity / Commodity / Reconciliation / Ad-Hoc Adjustment and Energy Balancing Invoices</v>
      </c>
      <c r="AK56" s="26" t="str">
        <f>IF(F56="LIVE",IF(VLOOKUP(A56,[1]RawData!A:DJ,107,FALSE)="","No Number of impacted DSC Service Areas",VLOOKUP(A56,[1]RawData!A:DJ,107,FALSE)),"")</f>
        <v>One</v>
      </c>
      <c r="AL56" s="26" t="str">
        <f>IF(F56="LIVE",IF(VLOOKUP(A56,[1]RawData!A:DJ,108,FALSE)="","No Change Improvement Scale",VLOOKUP(A56,[1]RawData!A:DJ,108,FALSE)),"")</f>
        <v>Low</v>
      </c>
      <c r="AM56" s="27" t="b">
        <f>VLOOKUP(A56,[1]RawData!A:DJ,88,FALSE)</f>
        <v>0</v>
      </c>
      <c r="AN56" s="27" t="b">
        <f>VLOOKUP(A56,[1]RawData!A:DJ,90,FALSE)</f>
        <v>0</v>
      </c>
      <c r="AO56" s="27" t="b">
        <f>VLOOKUP(A56,[1]RawData!A:DJ,89,FALSE)</f>
        <v>0</v>
      </c>
      <c r="AP56" s="27" t="b">
        <f>VLOOKUP(A56,[1]RawData!A:DJ,109,FALSE)</f>
        <v>0</v>
      </c>
      <c r="AQ56" s="27" t="b">
        <f>VLOOKUP(A56,[1]RawData!A:DJ,96,FALSE)</f>
        <v>0</v>
      </c>
      <c r="AR56" s="27" t="b">
        <f>VLOOKUP(A56,[1]RawData!A:DJ,110,FALSE)</f>
        <v>0</v>
      </c>
      <c r="AS56" s="26" t="str">
        <f>IF(VLOOKUP($A56,[1]RawData!$A:$DJ,111,FALSE)="","No Date",VLOOKUP($A56,[1]RawData!$A:$DJ,111,FALSE))</f>
        <v>No Date</v>
      </c>
      <c r="AT56" s="26">
        <f>IF(VLOOKUP($A56,[1]RawData!$A:$DJ,112,FALSE)="","No Date",VLOOKUP($A56,[1]RawData!$A:$DJ,112,FALSE))</f>
        <v>43138</v>
      </c>
      <c r="AU56" s="26" t="str">
        <f>IF(VLOOKUP($A56,[1]RawData!$A:$DJ,114,FALSE)="","No Date",VLOOKUP($A56,[1]RawData!$A:$DJ,114,FALSE))</f>
        <v>No Date</v>
      </c>
      <c r="AV56" s="26" t="str">
        <f>IF(VLOOKUP($A56,[1]RawData!$A:$DJ,113,FALSE)="","No Date",VLOOKUP($A56,[1]RawData!$A:$DJ,113,FALSE))</f>
        <v>No Date</v>
      </c>
    </row>
    <row r="57" spans="1:48">
      <c r="A57" s="23" t="s">
        <v>125</v>
      </c>
      <c r="B57" s="24" t="str">
        <f>VLOOKUP(G57,[1]StatusMappings!A:B,2,FALSE)</f>
        <v>1. Start-Up (Progressing through change governance)</v>
      </c>
      <c r="C57" s="23" t="s">
        <v>51</v>
      </c>
      <c r="D57" s="24" t="str">
        <f>VLOOKUP(A57,[1]RawData!A:DJ,2,FALSE)</f>
        <v>SAP Meter Read Entry Screen</v>
      </c>
      <c r="E57" s="24" t="str">
        <f>VLOOKUP(A57,[1]RawData!A:DJ,20,FALSE)</f>
        <v>CR (Internal)</v>
      </c>
      <c r="F57" s="23" t="str">
        <f>VLOOKUP(A57,[1]RawData!A:DJ,21,FALSE)</f>
        <v>LIVE</v>
      </c>
      <c r="G57" s="23" t="str">
        <f>VLOOKUP(A57,[1]RawData!A:DJ,3,FALSE)</f>
        <v>2.2. Awaiting ME/BICC HLE Quote</v>
      </c>
      <c r="H57" s="25">
        <f t="shared" si="1"/>
        <v>0</v>
      </c>
      <c r="I57" s="25" t="str">
        <f>IF(ISNA(VLOOKUP(A57,[1]PrioritisationVariables!L:P,3,FALSE)),"",(VLOOKUP(A57,[1]PrioritisationVariables!L:P,3,FALSE)))</f>
        <v/>
      </c>
      <c r="J57" s="25" t="str">
        <f>IF(ISNA(VLOOKUP(A57,[1]PrioritisationVariables!L:P,5,FALSE)),"",(VLOOKUP(A57,[1]PrioritisationVariables!L:P,5,FALSE)))</f>
        <v/>
      </c>
      <c r="K57" s="26" t="str">
        <f>IF(F57="LIVE",IF(VLOOKUP(A57,[1]RawData!A:DJ,79,FALSE)="","No Platform",VLOOKUP(A57,[1]RawData!A:DJ,79,FALSE)),"")</f>
        <v>R &amp; N</v>
      </c>
      <c r="L57" s="26">
        <f>IF(VLOOKUP(A57,[1]RawData!A:DJ,9,FALSE)="","No Date",VLOOKUP(A57,[1]RawData!A:DJ,9,FALSE))</f>
        <v>42885</v>
      </c>
      <c r="M57" s="27" t="str">
        <f>VLOOKUP(A57,[1]RawData!A:DJ,16,FALSE)</f>
        <v>Emma Smith</v>
      </c>
      <c r="N57" s="26" t="str">
        <f>IF(F57="LIVE",IF(VLOOKUP(A57,[1]RawData!A:DJ,19,FALSE)="","No Project Manager",VLOOKUP(A57,[1]RawData!A:DJ,19,FALSE)),"")</f>
        <v>Donna Johnson</v>
      </c>
      <c r="O57" s="31">
        <f>VLOOKUP(A57,[1]RawData!A:DJ,77,FALSE)</f>
        <v>99</v>
      </c>
      <c r="P57" s="27" t="str">
        <f>VLOOKUP(A57,[1]RawData!A:DJ,78,FALSE)</f>
        <v>UKLP IADBI333</v>
      </c>
      <c r="Q57" s="26" t="str">
        <f>IF(F57="LIVE",IF(VLOOKUP(A57,[1]RawData!A:DJ,81,FALSE)="","No Delivery Team",VLOOKUP(A57,[1]RawData!A:DJ,81,FALSE)),"")</f>
        <v>ME</v>
      </c>
      <c r="R57" s="27" t="str">
        <f>VLOOKUP(A57,[1]RawData!A:DJ,80,FALSE)</f>
        <v>XO3629</v>
      </c>
      <c r="S57" s="26" t="str">
        <f>IF(F57="LIVE",IF(VLOOKUP(A57,[1]RawData!A:DJ,60,FALSE)="","No Date",VLOOKUP(A57,[1]RawData!A:DJ,60,FALSE)),"")</f>
        <v>No Date</v>
      </c>
      <c r="T57" s="26" t="str">
        <f>IF(VLOOKUP(A57,[1]RawData!A:DJ,61,FALSE)="","No Date",VLOOKUP(A57,[1]RawData!A:DJ,61,FALSE))</f>
        <v>No Date</v>
      </c>
      <c r="U57" s="26">
        <f>IF(F57="LIVE",IF(VLOOKUP(A57,[1]RawData!A:DJ,11,FALSE)="","No Date",VLOOKUP(A57,[1]RawData!A:DJ,11,FALSE)),"")</f>
        <v>43308</v>
      </c>
      <c r="V57" s="26" t="str">
        <f>IF(F57="LIVE",IF(VLOOKUP(A57,[1]RawData!A:DJ,82,FALSE)="","No Application",VLOOKUP(A57,[1]RawData!A:DJ,82,FALSE)),"")</f>
        <v>ISU</v>
      </c>
      <c r="W57" s="26" t="str">
        <f>IF(F57="LIVE",IF(VLOOKUP(A57,[1]RawData!A:DJ,83,FALSE)="","No Process",VLOOKUP(A57,[1]RawData!A:DJ,83,FALSE)),"")</f>
        <v>Reads</v>
      </c>
      <c r="X57" s="26" t="str">
        <f>IF(F57="LIVE",IF(VLOOKUP(A57,[1]RawData!A:DJ,84,FALSE)="","No Delivery Effort",VLOOKUP(A57,[1]RawData!A:DJ,84,FALSE)),"")</f>
        <v>31-100days</v>
      </c>
      <c r="Y57" s="27" t="b">
        <f>VLOOKUP(A57,[1]RawData!A:DJ,85,FALSE)</f>
        <v>0</v>
      </c>
      <c r="Z57" s="26" t="str">
        <f>IF((AND(F57="LIVE",Y57=TRUE)),IF(VLOOKUP(A57,[1]RawData!A:DJ,86,FALSE)="","No Workaround Accountability",VLOOKUP(A57,[1]RawData!A:DJ,86,FALSE)),"")</f>
        <v/>
      </c>
      <c r="AA57" s="26" t="str">
        <f>IF((AND(F57="LIVE",Y57=TRUE)),IF(VLOOKUP(A57,[1]RawData!A:DJ,98,FALSE)="","No Workaround Frequency",VLOOKUP(A57,[1]RawData!A:DJ,98,FALSE)),"")</f>
        <v/>
      </c>
      <c r="AB57" s="26" t="str">
        <f>IF((AND(F57="LIVE",Y57=TRUE)),IF(VLOOKUP(A57,[1]RawData!A:DJ,99,FALSE)="","No Xoserve FTEs",VLOOKUP(A57,[1]RawData!A:DJ,99,FALSE)),"")</f>
        <v/>
      </c>
      <c r="AC57" s="26" t="str">
        <f>IF((AND(F57="LIVE",Y57=TRUE)),IF(VLOOKUP(A57,[1]RawData!A:DJ,94,FALSE)="","No Workaround Intensity",VLOOKUP(A57,[1]RawData!A:DJ,94,FALSE)),"")</f>
        <v/>
      </c>
      <c r="AD57" s="26" t="str">
        <f>IF((AND(F57="LIVE",Y57=TRUE)),IF(VLOOKUP(A57,[1]RawData!A:DJ,87,FALSE)="","No Lifespan Date",VLOOKUP(A57,[1]RawData!A:DJ,87,FALSE)),"")</f>
        <v/>
      </c>
      <c r="AE57" s="26" t="str">
        <f>IF(F57="LIVE",IF(VLOOKUP(A57,[1]RawData!A:DJ,100,FALSE)="","No Change Driver",VLOOKUP(A57,[1]RawData!A:DJ,100,FALSE)),"")</f>
        <v>Xoserve Internal CR (business improvement initiative)</v>
      </c>
      <c r="AF57" s="26" t="str">
        <f>IF(F57="LIVE",IF(VLOOKUP(A57,[1]RawData!A:DJ,101,FALSE)="","No Change Beneficiary",VLOOKUP(A57,[1]RawData!A:DJ,101,FALSE)),"")</f>
        <v>Xoserve Only</v>
      </c>
      <c r="AG57" s="26" t="b">
        <f>VLOOKUP(A57,[1]RawData!A:DJ,102,FALSE)</f>
        <v>0</v>
      </c>
      <c r="AH57" s="26" t="b">
        <f>VLOOKUP(A57,[1]RawData!A:DJ,103,FALSE)</f>
        <v>0</v>
      </c>
      <c r="AI57" s="26" t="b">
        <f>VLOOKUP(A57,[1]RawData!A:DJ,104,FALSE)</f>
        <v>0</v>
      </c>
      <c r="AJ57" s="26" t="str">
        <f>IF(F57="LIVE",IF(VLOOKUP(A57,[1]RawData!A:DJ,106,FALSE)="","No DSC Service Area",VLOOKUP(A57,[1]RawData!A:DJ,106,FALSE)),"")</f>
        <v>Service Area 23: Internal</v>
      </c>
      <c r="AK57" s="26" t="str">
        <f>IF(F57="LIVE",IF(VLOOKUP(A57,[1]RawData!A:DJ,107,FALSE)="","No Number of impacted DSC Service Areas",VLOOKUP(A57,[1]RawData!A:DJ,107,FALSE)),"")</f>
        <v>None (Xoserve internal initiative)</v>
      </c>
      <c r="AL57" s="26" t="str">
        <f>IF(F57="LIVE",IF(VLOOKUP(A57,[1]RawData!A:DJ,108,FALSE)="","No Change Improvement Scale",VLOOKUP(A57,[1]RawData!A:DJ,108,FALSE)),"")</f>
        <v>Low</v>
      </c>
      <c r="AM57" s="27" t="b">
        <f>VLOOKUP(A57,[1]RawData!A:DJ,88,FALSE)</f>
        <v>0</v>
      </c>
      <c r="AN57" s="27" t="b">
        <f>VLOOKUP(A57,[1]RawData!A:DJ,90,FALSE)</f>
        <v>0</v>
      </c>
      <c r="AO57" s="27" t="b">
        <f>VLOOKUP(A57,[1]RawData!A:DJ,89,FALSE)</f>
        <v>0</v>
      </c>
      <c r="AP57" s="27" t="b">
        <f>VLOOKUP(A57,[1]RawData!A:DJ,109,FALSE)</f>
        <v>0</v>
      </c>
      <c r="AQ57" s="27" t="b">
        <f>VLOOKUP(A57,[1]RawData!A:DJ,96,FALSE)</f>
        <v>0</v>
      </c>
      <c r="AR57" s="27" t="b">
        <f>VLOOKUP(A57,[1]RawData!A:DJ,110,FALSE)</f>
        <v>0</v>
      </c>
      <c r="AS57" s="26" t="str">
        <f>IF(VLOOKUP($A57,[1]RawData!$A:$DJ,111,FALSE)="","No Date",VLOOKUP($A57,[1]RawData!$A:$DJ,111,FALSE))</f>
        <v>No Date</v>
      </c>
      <c r="AT57" s="26" t="str">
        <f>IF(VLOOKUP($A57,[1]RawData!$A:$DJ,112,FALSE)="","No Date",VLOOKUP($A57,[1]RawData!$A:$DJ,112,FALSE))</f>
        <v>No Date</v>
      </c>
      <c r="AU57" s="26" t="str">
        <f>IF(VLOOKUP($A57,[1]RawData!$A:$DJ,114,FALSE)="","No Date",VLOOKUP($A57,[1]RawData!$A:$DJ,114,FALSE))</f>
        <v>No Date</v>
      </c>
      <c r="AV57" s="26" t="str">
        <f>IF(VLOOKUP($A57,[1]RawData!$A:$DJ,113,FALSE)="","No Date",VLOOKUP($A57,[1]RawData!$A:$DJ,113,FALSE))</f>
        <v>No Date</v>
      </c>
    </row>
    <row r="58" spans="1:48">
      <c r="A58" s="23" t="s">
        <v>126</v>
      </c>
      <c r="B58" s="24" t="str">
        <f>VLOOKUP(G58,[1]StatusMappings!A:B,2,FALSE)</f>
        <v>1. Start-Up (Progressing through change governance)</v>
      </c>
      <c r="C58" s="23" t="s">
        <v>160</v>
      </c>
      <c r="D58" s="24" t="str">
        <f>VLOOKUP(A58,[1]RawData!A:DJ,2,FALSE)</f>
        <v>iGT Address Amendments - SAP</v>
      </c>
      <c r="E58" s="24" t="str">
        <f>VLOOKUP(A58,[1]RawData!A:DJ,20,FALSE)</f>
        <v>CR (Internal)</v>
      </c>
      <c r="F58" s="23" t="str">
        <f>VLOOKUP(A58,[1]RawData!A:DJ,21,FALSE)</f>
        <v>LIVE</v>
      </c>
      <c r="G58" s="23" t="str">
        <f>VLOOKUP(A58,[1]RawData!A:DJ,3,FALSE)</f>
        <v>2.1. Start-Up Approach In Progress</v>
      </c>
      <c r="H58" s="25">
        <f t="shared" si="1"/>
        <v>0</v>
      </c>
      <c r="I58" s="25" t="str">
        <f>IF(ISNA(VLOOKUP(A58,[1]PrioritisationVariables!L:P,3,FALSE)),"",(VLOOKUP(A58,[1]PrioritisationVariables!L:P,3,FALSE)))</f>
        <v/>
      </c>
      <c r="J58" s="25" t="str">
        <f>IF(ISNA(VLOOKUP(A58,[1]PrioritisationVariables!L:P,5,FALSE)),"",(VLOOKUP(A58,[1]PrioritisationVariables!L:P,5,FALSE)))</f>
        <v/>
      </c>
      <c r="K58" s="26" t="str">
        <f>IF(F58="LIVE",IF(VLOOKUP(A58,[1]RawData!A:DJ,79,FALSE)="","No Platform",VLOOKUP(A58,[1]RawData!A:DJ,79,FALSE)),"")</f>
        <v>R &amp; N</v>
      </c>
      <c r="L58" s="26">
        <f>IF(VLOOKUP(A58,[1]RawData!A:DJ,9,FALSE)="","No Date",VLOOKUP(A58,[1]RawData!A:DJ,9,FALSE))</f>
        <v>42916</v>
      </c>
      <c r="M58" s="27" t="str">
        <f>VLOOKUP(A58,[1]RawData!A:DJ,16,FALSE)</f>
        <v>Richard Cresswell</v>
      </c>
      <c r="N58" s="26" t="str">
        <f>IF(F58="LIVE",IF(VLOOKUP(A58,[1]RawData!A:DJ,19,FALSE)="","No Project Manager",VLOOKUP(A58,[1]RawData!A:DJ,19,FALSE)),"")</f>
        <v>Matt Rider</v>
      </c>
      <c r="O58" s="31">
        <f>VLOOKUP(A58,[1]RawData!A:DJ,77,FALSE)</f>
        <v>75</v>
      </c>
      <c r="P58" s="27" t="str">
        <f>VLOOKUP(A58,[1]RawData!A:DJ,78,FALSE)</f>
        <v>UKLP IADBI358</v>
      </c>
      <c r="Q58" s="26" t="str">
        <f>IF(F58="LIVE",IF(VLOOKUP(A58,[1]RawData!A:DJ,81,FALSE)="","No Delivery Team",VLOOKUP(A58,[1]RawData!A:DJ,81,FALSE)),"")</f>
        <v>Project Delivery</v>
      </c>
      <c r="R58" s="27">
        <f>VLOOKUP(A58,[1]RawData!A:DJ,80,FALSE)</f>
        <v>0</v>
      </c>
      <c r="S58" s="26" t="str">
        <f>IF(F58="LIVE",IF(VLOOKUP(A58,[1]RawData!A:DJ,60,FALSE)="","No Date",VLOOKUP(A58,[1]RawData!A:DJ,60,FALSE)),"")</f>
        <v>No Date</v>
      </c>
      <c r="T58" s="26" t="str">
        <f>IF(VLOOKUP(A58,[1]RawData!A:DJ,61,FALSE)="","No Date",VLOOKUP(A58,[1]RawData!A:DJ,61,FALSE))</f>
        <v>No Date</v>
      </c>
      <c r="U58" s="26">
        <f>IF(F58="LIVE",IF(VLOOKUP(A58,[1]RawData!A:DJ,11,FALSE)="","No Date",VLOOKUP(A58,[1]RawData!A:DJ,11,FALSE)),"")</f>
        <v>43465</v>
      </c>
      <c r="V58" s="26" t="str">
        <f>IF(F58="LIVE",IF(VLOOKUP(A58,[1]RawData!A:DJ,82,FALSE)="","No Application",VLOOKUP(A58,[1]RawData!A:DJ,82,FALSE)),"")</f>
        <v>ISU</v>
      </c>
      <c r="W58" s="26" t="str">
        <f>IF(F58="LIVE",IF(VLOOKUP(A58,[1]RawData!A:DJ,83,FALSE)="","No Process",VLOOKUP(A58,[1]RawData!A:DJ,83,FALSE)),"")</f>
        <v>SPA</v>
      </c>
      <c r="X58" s="26" t="str">
        <f>IF(F58="LIVE",IF(VLOOKUP(A58,[1]RawData!A:DJ,84,FALSE)="","No Delivery Effort",VLOOKUP(A58,[1]RawData!A:DJ,84,FALSE)),"")</f>
        <v>31-100days</v>
      </c>
      <c r="Y58" s="27" t="b">
        <f>VLOOKUP(A58,[1]RawData!A:DJ,85,FALSE)</f>
        <v>1</v>
      </c>
      <c r="Z58" s="26" t="str">
        <f>IF((AND(F58="LIVE",Y58=TRUE)),IF(VLOOKUP(A58,[1]RawData!A:DJ,86,FALSE)="","No Workaround Accountability",VLOOKUP(A58,[1]RawData!A:DJ,86,FALSE)),"")</f>
        <v>Xoserve</v>
      </c>
      <c r="AA58" s="26" t="str">
        <f>IF((AND(F58="LIVE",Y58=TRUE)),IF(VLOOKUP(A58,[1]RawData!A:DJ,98,FALSE)="","No Workaround Frequency",VLOOKUP(A58,[1]RawData!A:DJ,98,FALSE)),"")</f>
        <v>Daily</v>
      </c>
      <c r="AB58" s="26" t="str">
        <f>IF((AND(F58="LIVE",Y58=TRUE)),IF(VLOOKUP(A58,[1]RawData!A:DJ,99,FALSE)="","No Xoserve FTEs",VLOOKUP(A58,[1]RawData!A:DJ,99,FALSE)),"")</f>
        <v>No Xoserve FTEs</v>
      </c>
      <c r="AC58" s="26" t="str">
        <f>IF((AND(F58="LIVE",Y58=TRUE)),IF(VLOOKUP(A58,[1]RawData!A:DJ,94,FALSE)="","No Workaround Intensity",VLOOKUP(A58,[1]RawData!A:DJ,94,FALSE)),"")</f>
        <v>High</v>
      </c>
      <c r="AD58" s="26">
        <f>IF((AND(F58="LIVE",Y58=TRUE)),IF(VLOOKUP(A58,[1]RawData!A:DJ,87,FALSE)="","No Lifespan Date",VLOOKUP(A58,[1]RawData!A:DJ,87,FALSE)),"")</f>
        <v>43465</v>
      </c>
      <c r="AE58" s="26" t="str">
        <f>IF(F58="LIVE",IF(VLOOKUP(A58,[1]RawData!A:DJ,100,FALSE)="","No Change Driver",VLOOKUP(A58,[1]RawData!A:DJ,100,FALSE)),"")</f>
        <v>ChMC endorsed Change Proposal</v>
      </c>
      <c r="AF58" s="26" t="str">
        <f>IF(F58="LIVE",IF(VLOOKUP(A58,[1]RawData!A:DJ,101,FALSE)="","No Change Beneficiary",VLOOKUP(A58,[1]RawData!A:DJ,101,FALSE)),"")</f>
        <v>One Market Group</v>
      </c>
      <c r="AG58" s="26" t="b">
        <f>VLOOKUP(A58,[1]RawData!A:DJ,102,FALSE)</f>
        <v>0</v>
      </c>
      <c r="AH58" s="26" t="b">
        <f>VLOOKUP(A58,[1]RawData!A:DJ,103,FALSE)</f>
        <v>0</v>
      </c>
      <c r="AI58" s="26" t="b">
        <f>VLOOKUP(A58,[1]RawData!A:DJ,104,FALSE)</f>
        <v>1</v>
      </c>
      <c r="AJ58" s="26" t="str">
        <f>IF(F58="LIVE",IF(VLOOKUP(A58,[1]RawData!A:DJ,106,FALSE)="","No DSC Service Area",VLOOKUP(A58,[1]RawData!A:DJ,106,FALSE)),"")</f>
        <v>Service Area 1: Manage Supply Point Registration</v>
      </c>
      <c r="AK58" s="26" t="str">
        <f>IF(F58="LIVE",IF(VLOOKUP(A58,[1]RawData!A:DJ,107,FALSE)="","No Number of impacted DSC Service Areas",VLOOKUP(A58,[1]RawData!A:DJ,107,FALSE)),"")</f>
        <v>Two to Five</v>
      </c>
      <c r="AL58" s="26" t="str">
        <f>IF(F58="LIVE",IF(VLOOKUP(A58,[1]RawData!A:DJ,108,FALSE)="","No Change Improvement Scale",VLOOKUP(A58,[1]RawData!A:DJ,108,FALSE)),"")</f>
        <v>Medium</v>
      </c>
      <c r="AM58" s="27" t="b">
        <f>VLOOKUP(A58,[1]RawData!A:DJ,88,FALSE)</f>
        <v>0</v>
      </c>
      <c r="AN58" s="27" t="b">
        <f>VLOOKUP(A58,[1]RawData!A:DJ,90,FALSE)</f>
        <v>0</v>
      </c>
      <c r="AO58" s="27" t="b">
        <f>VLOOKUP(A58,[1]RawData!A:DJ,89,FALSE)</f>
        <v>0</v>
      </c>
      <c r="AP58" s="27" t="b">
        <f>VLOOKUP(A58,[1]RawData!A:DJ,109,FALSE)</f>
        <v>0</v>
      </c>
      <c r="AQ58" s="27" t="b">
        <f>VLOOKUP(A58,[1]RawData!A:DJ,96,FALSE)</f>
        <v>0</v>
      </c>
      <c r="AR58" s="27" t="b">
        <f>VLOOKUP(A58,[1]RawData!A:DJ,110,FALSE)</f>
        <v>0</v>
      </c>
      <c r="AS58" s="26" t="str">
        <f>IF(VLOOKUP($A58,[1]RawData!$A:$DJ,111,FALSE)="","No Date",VLOOKUP($A58,[1]RawData!$A:$DJ,111,FALSE))</f>
        <v>No Date</v>
      </c>
      <c r="AT58" s="26" t="str">
        <f>IF(VLOOKUP($A58,[1]RawData!$A:$DJ,112,FALSE)="","No Date",VLOOKUP($A58,[1]RawData!$A:$DJ,112,FALSE))</f>
        <v>No Date</v>
      </c>
      <c r="AU58" s="26" t="str">
        <f>IF(VLOOKUP($A58,[1]RawData!$A:$DJ,114,FALSE)="","No Date",VLOOKUP($A58,[1]RawData!$A:$DJ,114,FALSE))</f>
        <v>No Date</v>
      </c>
      <c r="AV58" s="26" t="str">
        <f>IF(VLOOKUP($A58,[1]RawData!$A:$DJ,113,FALSE)="","No Date",VLOOKUP($A58,[1]RawData!$A:$DJ,113,FALSE))</f>
        <v>No Date</v>
      </c>
    </row>
    <row r="59" spans="1:48">
      <c r="A59" s="23" t="s">
        <v>151</v>
      </c>
      <c r="B59" s="24" t="str">
        <f>VLOOKUP(G59,[1]StatusMappings!A:B,2,FALSE)</f>
        <v>1. Start-Up (Progressing through change governance)</v>
      </c>
      <c r="C59" s="23" t="s">
        <v>160</v>
      </c>
      <c r="D59" s="24" t="str">
        <f>VLOOKUP(A59,[1]RawData!A:DJ,2,FALSE)</f>
        <v>CDN/CDR File record Occurence Change</v>
      </c>
      <c r="E59" s="24" t="str">
        <f>VLOOKUP(A59,[1]RawData!A:DJ,20,FALSE)</f>
        <v>CR (Internal)</v>
      </c>
      <c r="F59" s="23" t="str">
        <f>VLOOKUP(A59,[1]RawData!A:DJ,21,FALSE)</f>
        <v>LIVE</v>
      </c>
      <c r="G59" s="23" t="str">
        <f>VLOOKUP(A59,[1]RawData!A:DJ,3,FALSE)</f>
        <v>2.1. Start-Up Approach In Progress</v>
      </c>
      <c r="H59" s="25">
        <f t="shared" si="1"/>
        <v>0</v>
      </c>
      <c r="I59" s="25" t="str">
        <f>IF(ISNA(VLOOKUP(A59,[1]PrioritisationVariables!L:P,3,FALSE)),"",(VLOOKUP(A59,[1]PrioritisationVariables!L:P,3,FALSE)))</f>
        <v/>
      </c>
      <c r="J59" s="25" t="str">
        <f>IF(ISNA(VLOOKUP(A59,[1]PrioritisationVariables!L:P,5,FALSE)),"",(VLOOKUP(A59,[1]PrioritisationVariables!L:P,5,FALSE)))</f>
        <v/>
      </c>
      <c r="K59" s="26" t="str">
        <f>IF(F59="LIVE",IF(VLOOKUP(A59,[1]RawData!A:DJ,79,FALSE)="","No Platform",VLOOKUP(A59,[1]RawData!A:DJ,79,FALSE)),"")</f>
        <v>R &amp; N</v>
      </c>
      <c r="L59" s="26">
        <f>IF(VLOOKUP(A59,[1]RawData!A:DJ,9,FALSE)="","No Date",VLOOKUP(A59,[1]RawData!A:DJ,9,FALSE))</f>
        <v>42927</v>
      </c>
      <c r="M59" s="27" t="str">
        <f>VLOOKUP(A59,[1]RawData!A:DJ,16,FALSE)</f>
        <v>Emma Lyndon</v>
      </c>
      <c r="N59" s="26" t="str">
        <f>IF(F59="LIVE",IF(VLOOKUP(A59,[1]RawData!A:DJ,19,FALSE)="","No Project Manager",VLOOKUP(A59,[1]RawData!A:DJ,19,FALSE)),"")</f>
        <v>Matt Rider</v>
      </c>
      <c r="O59" s="31">
        <f>VLOOKUP(A59,[1]RawData!A:DJ,77,FALSE)</f>
        <v>75</v>
      </c>
      <c r="P59" s="27" t="str">
        <f>VLOOKUP(A59,[1]RawData!A:DJ,78,FALSE)</f>
        <v>UKLP IADBI365</v>
      </c>
      <c r="Q59" s="26" t="str">
        <f>IF(F59="LIVE",IF(VLOOKUP(A59,[1]RawData!A:DJ,81,FALSE)="","No Delivery Team",VLOOKUP(A59,[1]RawData!A:DJ,81,FALSE)),"")</f>
        <v>Project Delivery</v>
      </c>
      <c r="R59" s="27">
        <f>VLOOKUP(A59,[1]RawData!A:DJ,80,FALSE)</f>
        <v>0</v>
      </c>
      <c r="S59" s="26" t="str">
        <f>IF(F59="LIVE",IF(VLOOKUP(A59,[1]RawData!A:DJ,60,FALSE)="","No Date",VLOOKUP(A59,[1]RawData!A:DJ,60,FALSE)),"")</f>
        <v>No Date</v>
      </c>
      <c r="T59" s="26" t="str">
        <f>IF(VLOOKUP(A59,[1]RawData!A:DJ,61,FALSE)="","No Date",VLOOKUP(A59,[1]RawData!A:DJ,61,FALSE))</f>
        <v>No Date</v>
      </c>
      <c r="U59" s="26">
        <f>IF(F59="LIVE",IF(VLOOKUP(A59,[1]RawData!A:DJ,11,FALSE)="","No Date",VLOOKUP(A59,[1]RawData!A:DJ,11,FALSE)),"")</f>
        <v>43251</v>
      </c>
      <c r="V59" s="26" t="str">
        <f>IF(F59="LIVE",IF(VLOOKUP(A59,[1]RawData!A:DJ,82,FALSE)="","No Application",VLOOKUP(A59,[1]RawData!A:DJ,82,FALSE)),"")</f>
        <v>ISU</v>
      </c>
      <c r="W59" s="26" t="str">
        <f>IF(F59="LIVE",IF(VLOOKUP(A59,[1]RawData!A:DJ,83,FALSE)="","No Process",VLOOKUP(A59,[1]RawData!A:DJ,83,FALSE)),"")</f>
        <v>RGMA</v>
      </c>
      <c r="X59" s="26" t="str">
        <f>IF(F59="LIVE",IF(VLOOKUP(A59,[1]RawData!A:DJ,84,FALSE)="","No Delivery Effort",VLOOKUP(A59,[1]RawData!A:DJ,84,FALSE)),"")</f>
        <v>31-100days</v>
      </c>
      <c r="Y59" s="27" t="b">
        <f>VLOOKUP(A59,[1]RawData!A:DJ,85,FALSE)</f>
        <v>0</v>
      </c>
      <c r="Z59" s="26" t="str">
        <f>IF((AND(F59="LIVE",Y59=TRUE)),IF(VLOOKUP(A59,[1]RawData!A:DJ,86,FALSE)="","No Workaround Accountability",VLOOKUP(A59,[1]RawData!A:DJ,86,FALSE)),"")</f>
        <v/>
      </c>
      <c r="AA59" s="26" t="str">
        <f>IF((AND(F59="LIVE",Y59=TRUE)),IF(VLOOKUP(A59,[1]RawData!A:DJ,98,FALSE)="","No Workaround Frequency",VLOOKUP(A59,[1]RawData!A:DJ,98,FALSE)),"")</f>
        <v/>
      </c>
      <c r="AB59" s="26" t="str">
        <f>IF((AND(F59="LIVE",Y59=TRUE)),IF(VLOOKUP(A59,[1]RawData!A:DJ,99,FALSE)="","No Xoserve FTEs",VLOOKUP(A59,[1]RawData!A:DJ,99,FALSE)),"")</f>
        <v/>
      </c>
      <c r="AC59" s="26" t="str">
        <f>IF((AND(F59="LIVE",Y59=TRUE)),IF(VLOOKUP(A59,[1]RawData!A:DJ,94,FALSE)="","No Workaround Intensity",VLOOKUP(A59,[1]RawData!A:DJ,94,FALSE)),"")</f>
        <v/>
      </c>
      <c r="AD59" s="26" t="str">
        <f>IF((AND(F59="LIVE",Y59=TRUE)),IF(VLOOKUP(A59,[1]RawData!A:DJ,87,FALSE)="","No Lifespan Date",VLOOKUP(A59,[1]RawData!A:DJ,87,FALSE)),"")</f>
        <v/>
      </c>
      <c r="AE59" s="26" t="str">
        <f>IF(F59="LIVE",IF(VLOOKUP(A59,[1]RawData!A:DJ,100,FALSE)="","No Change Driver",VLOOKUP(A59,[1]RawData!A:DJ,100,FALSE)),"")</f>
        <v>Xoserve Internal CR (business improvement initiative)</v>
      </c>
      <c r="AF59" s="26" t="str">
        <f>IF(F59="LIVE",IF(VLOOKUP(A59,[1]RawData!A:DJ,101,FALSE)="","No Change Beneficiary",VLOOKUP(A59,[1]RawData!A:DJ,101,FALSE)),"")</f>
        <v>Multiple Market Groups</v>
      </c>
      <c r="AG59" s="26" t="b">
        <f>VLOOKUP(A59,[1]RawData!A:DJ,102,FALSE)</f>
        <v>1</v>
      </c>
      <c r="AH59" s="26" t="b">
        <f>VLOOKUP(A59,[1]RawData!A:DJ,103,FALSE)</f>
        <v>0</v>
      </c>
      <c r="AI59" s="26" t="b">
        <f>VLOOKUP(A59,[1]RawData!A:DJ,104,FALSE)</f>
        <v>0</v>
      </c>
      <c r="AJ59" s="26" t="str">
        <f>IF(F59="LIVE",IF(VLOOKUP(A59,[1]RawData!A:DJ,106,FALSE)="","No DSC Service Area",VLOOKUP(A59,[1]RawData!A:DJ,106,FALSE)),"")</f>
        <v>Service Area 23: Internal</v>
      </c>
      <c r="AK59" s="26" t="str">
        <f>IF(F59="LIVE",IF(VLOOKUP(A59,[1]RawData!A:DJ,107,FALSE)="","No Number of impacted DSC Service Areas",VLOOKUP(A59,[1]RawData!A:DJ,107,FALSE)),"")</f>
        <v>None (Xoserve internal initiative)</v>
      </c>
      <c r="AL59" s="26" t="str">
        <f>IF(F59="LIVE",IF(VLOOKUP(A59,[1]RawData!A:DJ,108,FALSE)="","No Change Improvement Scale",VLOOKUP(A59,[1]RawData!A:DJ,108,FALSE)),"")</f>
        <v>Medium</v>
      </c>
      <c r="AM59" s="27" t="b">
        <f>VLOOKUP(A59,[1]RawData!A:DJ,88,FALSE)</f>
        <v>0</v>
      </c>
      <c r="AN59" s="27" t="b">
        <f>VLOOKUP(A59,[1]RawData!A:DJ,90,FALSE)</f>
        <v>0</v>
      </c>
      <c r="AO59" s="27" t="b">
        <f>VLOOKUP(A59,[1]RawData!A:DJ,89,FALSE)</f>
        <v>0</v>
      </c>
      <c r="AP59" s="27" t="b">
        <f>VLOOKUP(A59,[1]RawData!A:DJ,109,FALSE)</f>
        <v>0</v>
      </c>
      <c r="AQ59" s="27" t="b">
        <f>VLOOKUP(A59,[1]RawData!A:DJ,96,FALSE)</f>
        <v>0</v>
      </c>
      <c r="AR59" s="27" t="b">
        <f>VLOOKUP(A59,[1]RawData!A:DJ,110,FALSE)</f>
        <v>0</v>
      </c>
      <c r="AS59" s="26" t="str">
        <f>IF(VLOOKUP($A59,[1]RawData!$A:$DJ,111,FALSE)="","No Date",VLOOKUP($A59,[1]RawData!$A:$DJ,111,FALSE))</f>
        <v>No Date</v>
      </c>
      <c r="AT59" s="26" t="str">
        <f>IF(VLOOKUP($A59,[1]RawData!$A:$DJ,112,FALSE)="","No Date",VLOOKUP($A59,[1]RawData!$A:$DJ,112,FALSE))</f>
        <v>No Date</v>
      </c>
      <c r="AU59" s="26" t="str">
        <f>IF(VLOOKUP($A59,[1]RawData!$A:$DJ,114,FALSE)="","No Date",VLOOKUP($A59,[1]RawData!$A:$DJ,114,FALSE))</f>
        <v>No Date</v>
      </c>
      <c r="AV59" s="26" t="str">
        <f>IF(VLOOKUP($A59,[1]RawData!$A:$DJ,113,FALSE)="","No Date",VLOOKUP($A59,[1]RawData!$A:$DJ,113,FALSE))</f>
        <v>No Date</v>
      </c>
    </row>
    <row r="60" spans="1:48">
      <c r="A60" s="23" t="s">
        <v>127</v>
      </c>
      <c r="B60" s="24" t="str">
        <f>VLOOKUP(G60,[1]StatusMappings!A:B,2,FALSE)</f>
        <v>1. Start-Up (Progressing through change governance)</v>
      </c>
      <c r="C60" s="23" t="s">
        <v>160</v>
      </c>
      <c r="D60" s="24" t="str">
        <f>VLOOKUP(A60,[1]RawData!A:DJ,2,FALSE)</f>
        <v>RGMA Activity on Transfer Date</v>
      </c>
      <c r="E60" s="24" t="str">
        <f>VLOOKUP(A60,[1]RawData!A:DJ,20,FALSE)</f>
        <v>CR (Internal)</v>
      </c>
      <c r="F60" s="23" t="str">
        <f>VLOOKUP(A60,[1]RawData!A:DJ,21,FALSE)</f>
        <v>LIVE</v>
      </c>
      <c r="G60" s="23" t="str">
        <f>VLOOKUP(A60,[1]RawData!A:DJ,3,FALSE)</f>
        <v>2.1. Start-Up Approach In Progress</v>
      </c>
      <c r="H60" s="25">
        <f t="shared" si="1"/>
        <v>0</v>
      </c>
      <c r="I60" s="25" t="str">
        <f>IF(ISNA(VLOOKUP(A60,[1]PrioritisationVariables!L:P,3,FALSE)),"",(VLOOKUP(A60,[1]PrioritisationVariables!L:P,3,FALSE)))</f>
        <v/>
      </c>
      <c r="J60" s="25" t="str">
        <f>IF(ISNA(VLOOKUP(A60,[1]PrioritisationVariables!L:P,5,FALSE)),"",(VLOOKUP(A60,[1]PrioritisationVariables!L:P,5,FALSE)))</f>
        <v/>
      </c>
      <c r="K60" s="26" t="str">
        <f>IF(F60="LIVE",IF(VLOOKUP(A60,[1]RawData!A:DJ,79,FALSE)="","No Platform",VLOOKUP(A60,[1]RawData!A:DJ,79,FALSE)),"")</f>
        <v>R &amp; N</v>
      </c>
      <c r="L60" s="26">
        <f>IF(VLOOKUP(A60,[1]RawData!A:DJ,9,FALSE)="","No Date",VLOOKUP(A60,[1]RawData!A:DJ,9,FALSE))</f>
        <v>43151</v>
      </c>
      <c r="M60" s="27" t="str">
        <f>VLOOKUP(A60,[1]RawData!A:DJ,16,FALSE)</f>
        <v>John Harris</v>
      </c>
      <c r="N60" s="26" t="str">
        <f>IF(F60="LIVE",IF(VLOOKUP(A60,[1]RawData!A:DJ,19,FALSE)="","No Project Manager",VLOOKUP(A60,[1]RawData!A:DJ,19,FALSE)),"")</f>
        <v>Matt Rider</v>
      </c>
      <c r="O60" s="31">
        <f>VLOOKUP(A60,[1]RawData!A:DJ,77,FALSE)</f>
        <v>75</v>
      </c>
      <c r="P60" s="27">
        <f>VLOOKUP(A60,[1]RawData!A:DJ,78,FALSE)</f>
        <v>0</v>
      </c>
      <c r="Q60" s="26" t="str">
        <f>IF(F60="LIVE",IF(VLOOKUP(A60,[1]RawData!A:DJ,81,FALSE)="","No Delivery Team",VLOOKUP(A60,[1]RawData!A:DJ,81,FALSE)),"")</f>
        <v>Project Delivery</v>
      </c>
      <c r="R60" s="27">
        <f>VLOOKUP(A60,[1]RawData!A:DJ,80,FALSE)</f>
        <v>0</v>
      </c>
      <c r="S60" s="26" t="str">
        <f>IF(F60="LIVE",IF(VLOOKUP(A60,[1]RawData!A:DJ,60,FALSE)="","No Date",VLOOKUP(A60,[1]RawData!A:DJ,60,FALSE)),"")</f>
        <v>No Date</v>
      </c>
      <c r="T60" s="26" t="str">
        <f>IF(VLOOKUP(A60,[1]RawData!A:DJ,61,FALSE)="","No Date",VLOOKUP(A60,[1]RawData!A:DJ,61,FALSE))</f>
        <v>No Date</v>
      </c>
      <c r="U60" s="26">
        <f>IF(F60="LIVE",IF(VLOOKUP(A60,[1]RawData!A:DJ,11,FALSE)="","No Date",VLOOKUP(A60,[1]RawData!A:DJ,11,FALSE)),"")</f>
        <v>43191</v>
      </c>
      <c r="V60" s="26" t="str">
        <f>IF(F60="LIVE",IF(VLOOKUP(A60,[1]RawData!A:DJ,82,FALSE)="","No Application",VLOOKUP(A60,[1]RawData!A:DJ,82,FALSE)),"")</f>
        <v>ISU</v>
      </c>
      <c r="W60" s="26" t="str">
        <f>IF(F60="LIVE",IF(VLOOKUP(A60,[1]RawData!A:DJ,83,FALSE)="","No Process",VLOOKUP(A60,[1]RawData!A:DJ,83,FALSE)),"")</f>
        <v>Reads</v>
      </c>
      <c r="X60" s="26" t="str">
        <f>IF(F60="LIVE",IF(VLOOKUP(A60,[1]RawData!A:DJ,84,FALSE)="","No Delivery Effort",VLOOKUP(A60,[1]RawData!A:DJ,84,FALSE)),"")</f>
        <v>100+ days</v>
      </c>
      <c r="Y60" s="27" t="b">
        <f>VLOOKUP(A60,[1]RawData!A:DJ,85,FALSE)</f>
        <v>0</v>
      </c>
      <c r="Z60" s="26" t="str">
        <f>IF((AND(F60="LIVE",Y60=TRUE)),IF(VLOOKUP(A60,[1]RawData!A:DJ,86,FALSE)="","No Workaround Accountability",VLOOKUP(A60,[1]RawData!A:DJ,86,FALSE)),"")</f>
        <v/>
      </c>
      <c r="AA60" s="26" t="str">
        <f>IF((AND(F60="LIVE",Y60=TRUE)),IF(VLOOKUP(A60,[1]RawData!A:DJ,98,FALSE)="","No Workaround Frequency",VLOOKUP(A60,[1]RawData!A:DJ,98,FALSE)),"")</f>
        <v/>
      </c>
      <c r="AB60" s="26" t="str">
        <f>IF((AND(F60="LIVE",Y60=TRUE)),IF(VLOOKUP(A60,[1]RawData!A:DJ,99,FALSE)="","No Xoserve FTEs",VLOOKUP(A60,[1]RawData!A:DJ,99,FALSE)),"")</f>
        <v/>
      </c>
      <c r="AC60" s="26" t="str">
        <f>IF((AND(F60="LIVE",Y60=TRUE)),IF(VLOOKUP(A60,[1]RawData!A:DJ,94,FALSE)="","No Workaround Intensity",VLOOKUP(A60,[1]RawData!A:DJ,94,FALSE)),"")</f>
        <v/>
      </c>
      <c r="AD60" s="26" t="str">
        <f>IF((AND(F60="LIVE",Y60=TRUE)),IF(VLOOKUP(A60,[1]RawData!A:DJ,87,FALSE)="","No Lifespan Date",VLOOKUP(A60,[1]RawData!A:DJ,87,FALSE)),"")</f>
        <v/>
      </c>
      <c r="AE60" s="26" t="str">
        <f>IF(F60="LIVE",IF(VLOOKUP(A60,[1]RawData!A:DJ,100,FALSE)="","No Change Driver",VLOOKUP(A60,[1]RawData!A:DJ,100,FALSE)),"")</f>
        <v>Xoserve Internal CR (business improvement initiative)</v>
      </c>
      <c r="AF60" s="26" t="str">
        <f>IF(F60="LIVE",IF(VLOOKUP(A60,[1]RawData!A:DJ,101,FALSE)="","No Change Beneficiary",VLOOKUP(A60,[1]RawData!A:DJ,101,FALSE)),"")</f>
        <v>All UK Gas Market Participants</v>
      </c>
      <c r="AG60" s="26" t="b">
        <f>VLOOKUP(A60,[1]RawData!A:DJ,102,FALSE)</f>
        <v>1</v>
      </c>
      <c r="AH60" s="26" t="b">
        <f>VLOOKUP(A60,[1]RawData!A:DJ,103,FALSE)</f>
        <v>0</v>
      </c>
      <c r="AI60" s="26" t="b">
        <f>VLOOKUP(A60,[1]RawData!A:DJ,104,FALSE)</f>
        <v>0</v>
      </c>
      <c r="AJ60" s="26" t="str">
        <f>IF(F60="LIVE",IF(VLOOKUP(A60,[1]RawData!A:DJ,106,FALSE)="","No DSC Service Area",VLOOKUP(A60,[1]RawData!A:DJ,106,FALSE)),"")</f>
        <v>Service Area 23: Internal</v>
      </c>
      <c r="AK60" s="26" t="str">
        <f>IF(F60="LIVE",IF(VLOOKUP(A60,[1]RawData!A:DJ,107,FALSE)="","No Number of impacted DSC Service Areas",VLOOKUP(A60,[1]RawData!A:DJ,107,FALSE)),"")</f>
        <v>Two to Five</v>
      </c>
      <c r="AL60" s="26" t="str">
        <f>IF(F60="LIVE",IF(VLOOKUP(A60,[1]RawData!A:DJ,108,FALSE)="","No Change Improvement Scale",VLOOKUP(A60,[1]RawData!A:DJ,108,FALSE)),"")</f>
        <v>High</v>
      </c>
      <c r="AM60" s="27" t="b">
        <f>VLOOKUP(A60,[1]RawData!A:DJ,88,FALSE)</f>
        <v>1</v>
      </c>
      <c r="AN60" s="27" t="b">
        <f>VLOOKUP(A60,[1]RawData!A:DJ,90,FALSE)</f>
        <v>1</v>
      </c>
      <c r="AO60" s="27" t="b">
        <f>VLOOKUP(A60,[1]RawData!A:DJ,89,FALSE)</f>
        <v>0</v>
      </c>
      <c r="AP60" s="27" t="b">
        <f>VLOOKUP(A60,[1]RawData!A:DJ,109,FALSE)</f>
        <v>0</v>
      </c>
      <c r="AQ60" s="27" t="b">
        <f>VLOOKUP(A60,[1]RawData!A:DJ,96,FALSE)</f>
        <v>1</v>
      </c>
      <c r="AR60" s="27" t="b">
        <f>VLOOKUP(A60,[1]RawData!A:DJ,110,FALSE)</f>
        <v>1</v>
      </c>
      <c r="AS60" s="26" t="str">
        <f>IF(VLOOKUP($A60,[1]RawData!$A:$DJ,111,FALSE)="","No Date",VLOOKUP($A60,[1]RawData!$A:$DJ,111,FALSE))</f>
        <v>No Date</v>
      </c>
      <c r="AT60" s="26" t="str">
        <f>IF(VLOOKUP($A60,[1]RawData!$A:$DJ,112,FALSE)="","No Date",VLOOKUP($A60,[1]RawData!$A:$DJ,112,FALSE))</f>
        <v>No Date</v>
      </c>
      <c r="AU60" s="26" t="str">
        <f>IF(VLOOKUP($A60,[1]RawData!$A:$DJ,114,FALSE)="","No Date",VLOOKUP($A60,[1]RawData!$A:$DJ,114,FALSE))</f>
        <v>No Date</v>
      </c>
      <c r="AV60" s="26" t="str">
        <f>IF(VLOOKUP($A60,[1]RawData!$A:$DJ,113,FALSE)="","No Date",VLOOKUP($A60,[1]RawData!$A:$DJ,113,FALSE))</f>
        <v>No Date</v>
      </c>
    </row>
    <row r="61" spans="1:48">
      <c r="A61" s="23" t="s">
        <v>128</v>
      </c>
      <c r="B61" s="24" t="str">
        <f>VLOOKUP(G61,[1]StatusMappings!A:B,2,FALSE)</f>
        <v>2. Change sanction/approved and in project delivery</v>
      </c>
      <c r="C61" s="23" t="s">
        <v>51</v>
      </c>
      <c r="D61" s="24" t="str">
        <f>VLOOKUP(A61,[1]RawData!A:DJ,2,FALSE)</f>
        <v>NTS Datalogged Site not being loaded into Gemini</v>
      </c>
      <c r="E61" s="24" t="str">
        <f>VLOOKUP(A61,[1]RawData!A:DJ,20,FALSE)</f>
        <v>CR (Internal)</v>
      </c>
      <c r="F61" s="23" t="str">
        <f>VLOOKUP(A61,[1]RawData!A:DJ,21,FALSE)</f>
        <v>LIVE</v>
      </c>
      <c r="G61" s="23" t="str">
        <f>VLOOKUP(A61,[1]RawData!A:DJ,3,FALSE)</f>
        <v>11. Change In Delivery</v>
      </c>
      <c r="H61" s="25">
        <f t="shared" si="1"/>
        <v>0</v>
      </c>
      <c r="I61" s="25" t="str">
        <f>IF(ISNA(VLOOKUP(A61,[1]PrioritisationVariables!L:P,3,FALSE)),"",(VLOOKUP(A61,[1]PrioritisationVariables!L:P,3,FALSE)))</f>
        <v/>
      </c>
      <c r="J61" s="25" t="str">
        <f>IF(ISNA(VLOOKUP(A61,[1]PrioritisationVariables!L:P,5,FALSE)),"",(VLOOKUP(A61,[1]PrioritisationVariables!L:P,5,FALSE)))</f>
        <v/>
      </c>
      <c r="K61" s="26" t="str">
        <f>IF(F61="LIVE",IF(VLOOKUP(A61,[1]RawData!A:DJ,79,FALSE)="","No Platform",VLOOKUP(A61,[1]RawData!A:DJ,79,FALSE)),"")</f>
        <v>R &amp; N</v>
      </c>
      <c r="L61" s="26">
        <f>IF(VLOOKUP(A61,[1]RawData!A:DJ,9,FALSE)="","No Date",VLOOKUP(A61,[1]RawData!A:DJ,9,FALSE))</f>
        <v>43039</v>
      </c>
      <c r="M61" s="27" t="str">
        <f>VLOOKUP(A61,[1]RawData!A:DJ,16,FALSE)</f>
        <v>Liz Ryan/Emma Lyndon</v>
      </c>
      <c r="N61" s="26" t="str">
        <f>IF(F61="LIVE",IF(VLOOKUP(A61,[1]RawData!A:DJ,19,FALSE)="","No Project Manager",VLOOKUP(A61,[1]RawData!A:DJ,19,FALSE)),"")</f>
        <v>Donna Johnson</v>
      </c>
      <c r="O61" s="31">
        <f>VLOOKUP(A61,[1]RawData!A:DJ,77,FALSE)</f>
        <v>50</v>
      </c>
      <c r="P61" s="27">
        <f>VLOOKUP(A61,[1]RawData!A:DJ,78,FALSE)</f>
        <v>0</v>
      </c>
      <c r="Q61" s="26" t="str">
        <f>IF(F61="LIVE",IF(VLOOKUP(A61,[1]RawData!A:DJ,81,FALSE)="","No Delivery Team",VLOOKUP(A61,[1]RawData!A:DJ,81,FALSE)),"")</f>
        <v>ME</v>
      </c>
      <c r="R61" s="27" t="str">
        <f>VLOOKUP(A61,[1]RawData!A:DJ,80,FALSE)</f>
        <v>XOS3587</v>
      </c>
      <c r="S61" s="26">
        <f>IF(F61="LIVE",IF(VLOOKUP(A61,[1]RawData!A:DJ,60,FALSE)="","No Date",VLOOKUP(A61,[1]RawData!A:DJ,60,FALSE)),"")</f>
        <v>43220</v>
      </c>
      <c r="T61" s="26" t="str">
        <f>IF(VLOOKUP(A61,[1]RawData!A:DJ,61,FALSE)="","No Date",VLOOKUP(A61,[1]RawData!A:DJ,61,FALSE))</f>
        <v>No Date</v>
      </c>
      <c r="U61" s="26">
        <f>IF(F61="LIVE",IF(VLOOKUP(A61,[1]RawData!A:DJ,11,FALSE)="","No Date",VLOOKUP(A61,[1]RawData!A:DJ,11,FALSE)),"")</f>
        <v>43220</v>
      </c>
      <c r="V61" s="26" t="str">
        <f>IF(F61="LIVE",IF(VLOOKUP(A61,[1]RawData!A:DJ,82,FALSE)="","No Application",VLOOKUP(A61,[1]RawData!A:DJ,82,FALSE)),"")</f>
        <v>Gemini</v>
      </c>
      <c r="W61" s="26" t="str">
        <f>IF(F61="LIVE",IF(VLOOKUP(A61,[1]RawData!A:DJ,83,FALSE)="","No Process",VLOOKUP(A61,[1]RawData!A:DJ,83,FALSE)),"")</f>
        <v>Other</v>
      </c>
      <c r="X61" s="26" t="str">
        <f>IF(F61="LIVE",IF(VLOOKUP(A61,[1]RawData!A:DJ,84,FALSE)="","No Delivery Effort",VLOOKUP(A61,[1]RawData!A:DJ,84,FALSE)),"")</f>
        <v>0-30days</v>
      </c>
      <c r="Y61" s="27" t="b">
        <f>VLOOKUP(A61,[1]RawData!A:DJ,85,FALSE)</f>
        <v>1</v>
      </c>
      <c r="Z61" s="26" t="str">
        <f>IF((AND(F61="LIVE",Y61=TRUE)),IF(VLOOKUP(A61,[1]RawData!A:DJ,86,FALSE)="","No Workaround Accountability",VLOOKUP(A61,[1]RawData!A:DJ,86,FALSE)),"")</f>
        <v>Both Xoserve &amp; Customer</v>
      </c>
      <c r="AA61" s="26" t="str">
        <f>IF((AND(F61="LIVE",Y61=TRUE)),IF(VLOOKUP(A61,[1]RawData!A:DJ,98,FALSE)="","No Workaround Frequency",VLOOKUP(A61,[1]RawData!A:DJ,98,FALSE)),"")</f>
        <v>Daily</v>
      </c>
      <c r="AB61" s="26" t="str">
        <f>IF((AND(F61="LIVE",Y61=TRUE)),IF(VLOOKUP(A61,[1]RawData!A:DJ,99,FALSE)="","No Xoserve FTEs",VLOOKUP(A61,[1]RawData!A:DJ,99,FALSE)),"")</f>
        <v>One</v>
      </c>
      <c r="AC61" s="26" t="str">
        <f>IF((AND(F61="LIVE",Y61=TRUE)),IF(VLOOKUP(A61,[1]RawData!A:DJ,94,FALSE)="","No Workaround Intensity",VLOOKUP(A61,[1]RawData!A:DJ,94,FALSE)),"")</f>
        <v>Medium</v>
      </c>
      <c r="AD61" s="26">
        <f>IF((AND(F61="LIVE",Y61=TRUE)),IF(VLOOKUP(A61,[1]RawData!A:DJ,87,FALSE)="","No Lifespan Date",VLOOKUP(A61,[1]RawData!A:DJ,87,FALSE)),"")</f>
        <v>43800</v>
      </c>
      <c r="AE61" s="26" t="str">
        <f>IF(F61="LIVE",IF(VLOOKUP(A61,[1]RawData!A:DJ,100,FALSE)="","No Change Driver",VLOOKUP(A61,[1]RawData!A:DJ,100,FALSE)),"")</f>
        <v>License Condition</v>
      </c>
      <c r="AF61" s="26" t="str">
        <f>IF(F61="LIVE",IF(VLOOKUP(A61,[1]RawData!A:DJ,101,FALSE)="","No Change Beneficiary",VLOOKUP(A61,[1]RawData!A:DJ,101,FALSE)),"")</f>
        <v>One Market Participant</v>
      </c>
      <c r="AG61" s="26" t="b">
        <f>VLOOKUP(A61,[1]RawData!A:DJ,102,FALSE)</f>
        <v>0</v>
      </c>
      <c r="AH61" s="26" t="b">
        <f>VLOOKUP(A61,[1]RawData!A:DJ,103,FALSE)</f>
        <v>1</v>
      </c>
      <c r="AI61" s="26" t="b">
        <f>VLOOKUP(A61,[1]RawData!A:DJ,104,FALSE)</f>
        <v>0</v>
      </c>
      <c r="AJ61" s="26" t="str">
        <f>IF(F61="LIVE",IF(VLOOKUP(A61,[1]RawData!A:DJ,106,FALSE)="","No DSC Service Area",VLOOKUP(A61,[1]RawData!A:DJ,106,FALSE)),"")</f>
        <v>Service Area 23: Internal</v>
      </c>
      <c r="AK61" s="26" t="str">
        <f>IF(F61="LIVE",IF(VLOOKUP(A61,[1]RawData!A:DJ,107,FALSE)="","No Number of impacted DSC Service Areas",VLOOKUP(A61,[1]RawData!A:DJ,107,FALSE)),"")</f>
        <v>None (Xoserve internal initiative)</v>
      </c>
      <c r="AL61" s="26" t="str">
        <f>IF(F61="LIVE",IF(VLOOKUP(A61,[1]RawData!A:DJ,108,FALSE)="","No Change Improvement Scale",VLOOKUP(A61,[1]RawData!A:DJ,108,FALSE)),"")</f>
        <v>Medium</v>
      </c>
      <c r="AM61" s="27" t="b">
        <f>VLOOKUP(A61,[1]RawData!A:DJ,88,FALSE)</f>
        <v>0</v>
      </c>
      <c r="AN61" s="27" t="b">
        <f>VLOOKUP(A61,[1]RawData!A:DJ,90,FALSE)</f>
        <v>0</v>
      </c>
      <c r="AO61" s="27" t="b">
        <f>VLOOKUP(A61,[1]RawData!A:DJ,89,FALSE)</f>
        <v>1</v>
      </c>
      <c r="AP61" s="27" t="b">
        <f>VLOOKUP(A61,[1]RawData!A:DJ,109,FALSE)</f>
        <v>0</v>
      </c>
      <c r="AQ61" s="27" t="b">
        <f>VLOOKUP(A61,[1]RawData!A:DJ,96,FALSE)</f>
        <v>0</v>
      </c>
      <c r="AR61" s="27" t="b">
        <f>VLOOKUP(A61,[1]RawData!A:DJ,110,FALSE)</f>
        <v>0</v>
      </c>
      <c r="AS61" s="26" t="str">
        <f>IF(VLOOKUP($A61,[1]RawData!$A:$DJ,111,FALSE)="","No Date",VLOOKUP($A61,[1]RawData!$A:$DJ,111,FALSE))</f>
        <v>No Date</v>
      </c>
      <c r="AT61" s="26" t="str">
        <f>IF(VLOOKUP($A61,[1]RawData!$A:$DJ,112,FALSE)="","No Date",VLOOKUP($A61,[1]RawData!$A:$DJ,112,FALSE))</f>
        <v>No Date</v>
      </c>
      <c r="AU61" s="26" t="str">
        <f>IF(VLOOKUP($A61,[1]RawData!$A:$DJ,114,FALSE)="","No Date",VLOOKUP($A61,[1]RawData!$A:$DJ,114,FALSE))</f>
        <v>No Date</v>
      </c>
      <c r="AV61" s="26" t="str">
        <f>IF(VLOOKUP($A61,[1]RawData!$A:$DJ,113,FALSE)="","No Date",VLOOKUP($A61,[1]RawData!$A:$DJ,113,FALSE))</f>
        <v>No Date</v>
      </c>
    </row>
    <row r="62" spans="1:48">
      <c r="A62" s="23" t="s">
        <v>129</v>
      </c>
      <c r="B62" s="24" t="str">
        <f>VLOOKUP(G62,[1]StatusMappings!A:B,2,FALSE)</f>
        <v>2. Change sanction/approved and in project delivery</v>
      </c>
      <c r="C62" s="23" t="s">
        <v>51</v>
      </c>
      <c r="D62" s="24" t="str">
        <f>VLOOKUP(A62,[1]RawData!A:DJ,2,FALSE)</f>
        <v>Offline Systems Database D096 Phase 2</v>
      </c>
      <c r="E62" s="24" t="str">
        <f>VLOOKUP(A62,[1]RawData!A:DJ,20,FALSE)</f>
        <v>CR (Internal)</v>
      </c>
      <c r="F62" s="23" t="str">
        <f>VLOOKUP(A62,[1]RawData!A:DJ,21,FALSE)</f>
        <v>LIVE</v>
      </c>
      <c r="G62" s="23" t="str">
        <f>VLOOKUP(A62,[1]RawData!A:DJ,3,FALSE)</f>
        <v>11. Change In Delivery</v>
      </c>
      <c r="H62" s="25">
        <f t="shared" si="1"/>
        <v>0</v>
      </c>
      <c r="I62" s="25" t="str">
        <f>IF(ISNA(VLOOKUP(A62,[1]PrioritisationVariables!L:P,3,FALSE)),"",(VLOOKUP(A62,[1]PrioritisationVariables!L:P,3,FALSE)))</f>
        <v/>
      </c>
      <c r="J62" s="25" t="str">
        <f>IF(ISNA(VLOOKUP(A62,[1]PrioritisationVariables!L:P,5,FALSE)),"",(VLOOKUP(A62,[1]PrioritisationVariables!L:P,5,FALSE)))</f>
        <v/>
      </c>
      <c r="K62" s="26" t="str">
        <f>IF(F62="LIVE",IF(VLOOKUP(A62,[1]RawData!A:DJ,79,FALSE)="","No Platform",VLOOKUP(A62,[1]RawData!A:DJ,79,FALSE)),"")</f>
        <v>R &amp; N</v>
      </c>
      <c r="L62" s="26">
        <f>IF(VLOOKUP(A62,[1]RawData!A:DJ,9,FALSE)="","No Date",VLOOKUP(A62,[1]RawData!A:DJ,9,FALSE))</f>
        <v>42982</v>
      </c>
      <c r="M62" s="27" t="str">
        <f>VLOOKUP(A62,[1]RawData!A:DJ,16,FALSE)</f>
        <v>Dan Donovan</v>
      </c>
      <c r="N62" s="26" t="str">
        <f>IF(F62="LIVE",IF(VLOOKUP(A62,[1]RawData!A:DJ,19,FALSE)="","No Project Manager",VLOOKUP(A62,[1]RawData!A:DJ,19,FALSE)),"")</f>
        <v>Donna Johnson</v>
      </c>
      <c r="O62" s="31">
        <f>VLOOKUP(A62,[1]RawData!A:DJ,77,FALSE)</f>
        <v>50</v>
      </c>
      <c r="P62" s="27">
        <f>VLOOKUP(A62,[1]RawData!A:DJ,78,FALSE)</f>
        <v>0</v>
      </c>
      <c r="Q62" s="26" t="str">
        <f>IF(F62="LIVE",IF(VLOOKUP(A62,[1]RawData!A:DJ,81,FALSE)="","No Delivery Team",VLOOKUP(A62,[1]RawData!A:DJ,81,FALSE)),"")</f>
        <v>ME</v>
      </c>
      <c r="R62" s="27" t="str">
        <f>VLOOKUP(A62,[1]RawData!A:DJ,80,FALSE)</f>
        <v>XO3558</v>
      </c>
      <c r="S62" s="26">
        <f>IF(F62="LIVE",IF(VLOOKUP(A62,[1]RawData!A:DJ,60,FALSE)="","No Date",VLOOKUP(A62,[1]RawData!A:DJ,60,FALSE)),"")</f>
        <v>43220</v>
      </c>
      <c r="T62" s="26" t="str">
        <f>IF(VLOOKUP(A62,[1]RawData!A:DJ,61,FALSE)="","No Date",VLOOKUP(A62,[1]RawData!A:DJ,61,FALSE))</f>
        <v>No Date</v>
      </c>
      <c r="U62" s="26">
        <f>IF(F62="LIVE",IF(VLOOKUP(A62,[1]RawData!A:DJ,11,FALSE)="","No Date",VLOOKUP(A62,[1]RawData!A:DJ,11,FALSE)),"")</f>
        <v>43404</v>
      </c>
      <c r="V62" s="26" t="str">
        <f>IF(F62="LIVE",IF(VLOOKUP(A62,[1]RawData!A:DJ,82,FALSE)="","No Application",VLOOKUP(A62,[1]RawData!A:DJ,82,FALSE)),"")</f>
        <v>Other</v>
      </c>
      <c r="W62" s="26" t="str">
        <f>IF(F62="LIVE",IF(VLOOKUP(A62,[1]RawData!A:DJ,83,FALSE)="","No Process",VLOOKUP(A62,[1]RawData!A:DJ,83,FALSE)),"")</f>
        <v>Other</v>
      </c>
      <c r="X62" s="26" t="str">
        <f>IF(F62="LIVE",IF(VLOOKUP(A62,[1]RawData!A:DJ,84,FALSE)="","No Delivery Effort",VLOOKUP(A62,[1]RawData!A:DJ,84,FALSE)),"")</f>
        <v>0-30days</v>
      </c>
      <c r="Y62" s="27" t="b">
        <f>VLOOKUP(A62,[1]RawData!A:DJ,85,FALSE)</f>
        <v>0</v>
      </c>
      <c r="Z62" s="26" t="str">
        <f>IF((AND(F62="LIVE",Y62=TRUE)),IF(VLOOKUP(A62,[1]RawData!A:DJ,86,FALSE)="","No Workaround Accountability",VLOOKUP(A62,[1]RawData!A:DJ,86,FALSE)),"")</f>
        <v/>
      </c>
      <c r="AA62" s="26" t="str">
        <f>IF((AND(F62="LIVE",Y62=TRUE)),IF(VLOOKUP(A62,[1]RawData!A:DJ,98,FALSE)="","No Workaround Frequency",VLOOKUP(A62,[1]RawData!A:DJ,98,FALSE)),"")</f>
        <v/>
      </c>
      <c r="AB62" s="26" t="str">
        <f>IF((AND(F62="LIVE",Y62=TRUE)),IF(VLOOKUP(A62,[1]RawData!A:DJ,99,FALSE)="","No Xoserve FTEs",VLOOKUP(A62,[1]RawData!A:DJ,99,FALSE)),"")</f>
        <v/>
      </c>
      <c r="AC62" s="26" t="str">
        <f>IF((AND(F62="LIVE",Y62=TRUE)),IF(VLOOKUP(A62,[1]RawData!A:DJ,94,FALSE)="","No Workaround Intensity",VLOOKUP(A62,[1]RawData!A:DJ,94,FALSE)),"")</f>
        <v/>
      </c>
      <c r="AD62" s="26" t="str">
        <f>IF((AND(F62="LIVE",Y62=TRUE)),IF(VLOOKUP(A62,[1]RawData!A:DJ,87,FALSE)="","No Lifespan Date",VLOOKUP(A62,[1]RawData!A:DJ,87,FALSE)),"")</f>
        <v/>
      </c>
      <c r="AE62" s="26" t="str">
        <f>IF(F62="LIVE",IF(VLOOKUP(A62,[1]RawData!A:DJ,100,FALSE)="","No Change Driver",VLOOKUP(A62,[1]RawData!A:DJ,100,FALSE)),"")</f>
        <v>Xoserve Internal CR (business improvement initiative)</v>
      </c>
      <c r="AF62" s="26" t="str">
        <f>IF(F62="LIVE",IF(VLOOKUP(A62,[1]RawData!A:DJ,101,FALSE)="","No Change Beneficiary",VLOOKUP(A62,[1]RawData!A:DJ,101,FALSE)),"")</f>
        <v>Xoserve Only</v>
      </c>
      <c r="AG62" s="26" t="b">
        <f>VLOOKUP(A62,[1]RawData!A:DJ,102,FALSE)</f>
        <v>0</v>
      </c>
      <c r="AH62" s="26" t="b">
        <f>VLOOKUP(A62,[1]RawData!A:DJ,103,FALSE)</f>
        <v>0</v>
      </c>
      <c r="AI62" s="26" t="b">
        <f>VLOOKUP(A62,[1]RawData!A:DJ,104,FALSE)</f>
        <v>0</v>
      </c>
      <c r="AJ62" s="26" t="str">
        <f>IF(F62="LIVE",IF(VLOOKUP(A62,[1]RawData!A:DJ,106,FALSE)="","No DSC Service Area",VLOOKUP(A62,[1]RawData!A:DJ,106,FALSE)),"")</f>
        <v>Service Area 23: Internal</v>
      </c>
      <c r="AK62" s="26" t="str">
        <f>IF(F62="LIVE",IF(VLOOKUP(A62,[1]RawData!A:DJ,107,FALSE)="","No Number of impacted DSC Service Areas",VLOOKUP(A62,[1]RawData!A:DJ,107,FALSE)),"")</f>
        <v>None (Xoserve internal initiative)</v>
      </c>
      <c r="AL62" s="26" t="str">
        <f>IF(F62="LIVE",IF(VLOOKUP(A62,[1]RawData!A:DJ,108,FALSE)="","No Change Improvement Scale",VLOOKUP(A62,[1]RawData!A:DJ,108,FALSE)),"")</f>
        <v>Low</v>
      </c>
      <c r="AM62" s="27" t="b">
        <f>VLOOKUP(A62,[1]RawData!A:DJ,88,FALSE)</f>
        <v>0</v>
      </c>
      <c r="AN62" s="27" t="b">
        <f>VLOOKUP(A62,[1]RawData!A:DJ,90,FALSE)</f>
        <v>0</v>
      </c>
      <c r="AO62" s="27" t="b">
        <f>VLOOKUP(A62,[1]RawData!A:DJ,89,FALSE)</f>
        <v>0</v>
      </c>
      <c r="AP62" s="27" t="b">
        <f>VLOOKUP(A62,[1]RawData!A:DJ,109,FALSE)</f>
        <v>0</v>
      </c>
      <c r="AQ62" s="27" t="b">
        <f>VLOOKUP(A62,[1]RawData!A:DJ,96,FALSE)</f>
        <v>0</v>
      </c>
      <c r="AR62" s="27" t="b">
        <f>VLOOKUP(A62,[1]RawData!A:DJ,110,FALSE)</f>
        <v>0</v>
      </c>
      <c r="AS62" s="26" t="str">
        <f>IF(VLOOKUP($A62,[1]RawData!$A:$DJ,111,FALSE)="","No Date",VLOOKUP($A62,[1]RawData!$A:$DJ,111,FALSE))</f>
        <v>No Date</v>
      </c>
      <c r="AT62" s="26" t="str">
        <f>IF(VLOOKUP($A62,[1]RawData!$A:$DJ,112,FALSE)="","No Date",VLOOKUP($A62,[1]RawData!$A:$DJ,112,FALSE))</f>
        <v>No Date</v>
      </c>
      <c r="AU62" s="26" t="str">
        <f>IF(VLOOKUP($A62,[1]RawData!$A:$DJ,114,FALSE)="","No Date",VLOOKUP($A62,[1]RawData!$A:$DJ,114,FALSE))</f>
        <v>No Date</v>
      </c>
      <c r="AV62" s="26" t="str">
        <f>IF(VLOOKUP($A62,[1]RawData!$A:$DJ,113,FALSE)="","No Date",VLOOKUP($A62,[1]RawData!$A:$DJ,113,FALSE))</f>
        <v>No Date</v>
      </c>
    </row>
    <row r="63" spans="1:48">
      <c r="A63" s="23" t="s">
        <v>130</v>
      </c>
      <c r="B63" s="24" t="str">
        <f>VLOOKUP(G63,[1]StatusMappings!A:B,2,FALSE)</f>
        <v>1. Start-Up (Progressing through change governance)</v>
      </c>
      <c r="C63" s="23" t="s">
        <v>51</v>
      </c>
      <c r="D63" s="24" t="str">
        <f>VLOOKUP(A63,[1]RawData!A:DJ,2,FALSE)</f>
        <v>Extension of ‘Must Read’ process to include Annual Read sites</v>
      </c>
      <c r="E63" s="24" t="str">
        <f>VLOOKUP(A63,[1]RawData!A:DJ,20,FALSE)</f>
        <v>CP</v>
      </c>
      <c r="F63" s="23" t="str">
        <f>VLOOKUP(A63,[1]RawData!A:DJ,21,FALSE)</f>
        <v>LIVE</v>
      </c>
      <c r="G63" s="23" t="str">
        <f>VLOOKUP(A63,[1]RawData!A:DJ,3,FALSE)</f>
        <v>2.2. Awaiting ME/BICC HLE Quote</v>
      </c>
      <c r="H63" s="25">
        <f t="shared" si="1"/>
        <v>0</v>
      </c>
      <c r="I63" s="25" t="str">
        <f>IF(ISNA(VLOOKUP(A63,[1]PrioritisationVariables!L:P,3,FALSE)),"",(VLOOKUP(A63,[1]PrioritisationVariables!L:P,3,FALSE)))</f>
        <v/>
      </c>
      <c r="J63" s="25" t="str">
        <f>IF(ISNA(VLOOKUP(A63,[1]PrioritisationVariables!L:P,5,FALSE)),"",(VLOOKUP(A63,[1]PrioritisationVariables!L:P,5,FALSE)))</f>
        <v/>
      </c>
      <c r="K63" s="26" t="str">
        <f>IF(F63="LIVE",IF(VLOOKUP(A63,[1]RawData!A:DJ,79,FALSE)="","No Platform",VLOOKUP(A63,[1]RawData!A:DJ,79,FALSE)),"")</f>
        <v>R &amp; N</v>
      </c>
      <c r="L63" s="26">
        <f>IF(VLOOKUP(A63,[1]RawData!A:DJ,9,FALSE)="","No Date",VLOOKUP(A63,[1]RawData!A:DJ,9,FALSE))</f>
        <v>43074</v>
      </c>
      <c r="M63" s="27" t="str">
        <f>VLOOKUP(A63,[1]RawData!A:DJ,16,FALSE)</f>
        <v>Andy Clasper</v>
      </c>
      <c r="N63" s="26" t="str">
        <f>IF(F63="LIVE",IF(VLOOKUP(A63,[1]RawData!A:DJ,19,FALSE)="","No Project Manager",VLOOKUP(A63,[1]RawData!A:DJ,19,FALSE)),"")</f>
        <v>Matt Rider</v>
      </c>
      <c r="O63" s="31">
        <f>VLOOKUP(A63,[1]RawData!A:DJ,77,FALSE)</f>
        <v>50</v>
      </c>
      <c r="P63" s="27">
        <f>VLOOKUP(A63,[1]RawData!A:DJ,78,FALSE)</f>
        <v>0</v>
      </c>
      <c r="Q63" s="26" t="str">
        <f>IF(F63="LIVE",IF(VLOOKUP(A63,[1]RawData!A:DJ,81,FALSE)="","No Delivery Team",VLOOKUP(A63,[1]RawData!A:DJ,81,FALSE)),"")</f>
        <v>ME</v>
      </c>
      <c r="R63" s="27" t="str">
        <f>VLOOKUP(A63,[1]RawData!A:DJ,80,FALSE)</f>
        <v>XO3610</v>
      </c>
      <c r="S63" s="26">
        <f>IF(F63="LIVE",IF(VLOOKUP(A63,[1]RawData!A:DJ,60,FALSE)="","No Date",VLOOKUP(A63,[1]RawData!A:DJ,60,FALSE)),"")</f>
        <v>43220</v>
      </c>
      <c r="T63" s="26" t="str">
        <f>IF(VLOOKUP(A63,[1]RawData!A:DJ,61,FALSE)="","No Date",VLOOKUP(A63,[1]RawData!A:DJ,61,FALSE))</f>
        <v>No Date</v>
      </c>
      <c r="U63" s="26">
        <f>IF(F63="LIVE",IF(VLOOKUP(A63,[1]RawData!A:DJ,11,FALSE)="","No Date",VLOOKUP(A63,[1]RawData!A:DJ,11,FALSE)),"")</f>
        <v>43344</v>
      </c>
      <c r="V63" s="26" t="str">
        <f>IF(F63="LIVE",IF(VLOOKUP(A63,[1]RawData!A:DJ,82,FALSE)="","No Application",VLOOKUP(A63,[1]RawData!A:DJ,82,FALSE)),"")</f>
        <v>ISU</v>
      </c>
      <c r="W63" s="26" t="str">
        <f>IF(F63="LIVE",IF(VLOOKUP(A63,[1]RawData!A:DJ,83,FALSE)="","No Process",VLOOKUP(A63,[1]RawData!A:DJ,83,FALSE)),"")</f>
        <v>RGMA</v>
      </c>
      <c r="X63" s="26" t="str">
        <f>IF(F63="LIVE",IF(VLOOKUP(A63,[1]RawData!A:DJ,84,FALSE)="","No Delivery Effort",VLOOKUP(A63,[1]RawData!A:DJ,84,FALSE)),"")</f>
        <v>0-30days</v>
      </c>
      <c r="Y63" s="27" t="b">
        <f>VLOOKUP(A63,[1]RawData!A:DJ,85,FALSE)</f>
        <v>0</v>
      </c>
      <c r="Z63" s="26" t="str">
        <f>IF((AND(F63="LIVE",Y63=TRUE)),IF(VLOOKUP(A63,[1]RawData!A:DJ,86,FALSE)="","No Workaround Accountability",VLOOKUP(A63,[1]RawData!A:DJ,86,FALSE)),"")</f>
        <v/>
      </c>
      <c r="AA63" s="26" t="str">
        <f>IF((AND(F63="LIVE",Y63=TRUE)),IF(VLOOKUP(A63,[1]RawData!A:DJ,98,FALSE)="","No Workaround Frequency",VLOOKUP(A63,[1]RawData!A:DJ,98,FALSE)),"")</f>
        <v/>
      </c>
      <c r="AB63" s="26" t="str">
        <f>IF((AND(F63="LIVE",Y63=TRUE)),IF(VLOOKUP(A63,[1]RawData!A:DJ,99,FALSE)="","No Xoserve FTEs",VLOOKUP(A63,[1]RawData!A:DJ,99,FALSE)),"")</f>
        <v/>
      </c>
      <c r="AC63" s="26" t="str">
        <f>IF((AND(F63="LIVE",Y63=TRUE)),IF(VLOOKUP(A63,[1]RawData!A:DJ,94,FALSE)="","No Workaround Intensity",VLOOKUP(A63,[1]RawData!A:DJ,94,FALSE)),"")</f>
        <v/>
      </c>
      <c r="AD63" s="26" t="str">
        <f>IF((AND(F63="LIVE",Y63=TRUE)),IF(VLOOKUP(A63,[1]RawData!A:DJ,87,FALSE)="","No Lifespan Date",VLOOKUP(A63,[1]RawData!A:DJ,87,FALSE)),"")</f>
        <v/>
      </c>
      <c r="AE63" s="26" t="str">
        <f>IF(F63="LIVE",IF(VLOOKUP(A63,[1]RawData!A:DJ,100,FALSE)="","No Change Driver",VLOOKUP(A63,[1]RawData!A:DJ,100,FALSE)),"")</f>
        <v>ChMC endorsed Change Proposal</v>
      </c>
      <c r="AF63" s="26" t="str">
        <f>IF(F63="LIVE",IF(VLOOKUP(A63,[1]RawData!A:DJ,101,FALSE)="","No Change Beneficiary",VLOOKUP(A63,[1]RawData!A:DJ,101,FALSE)),"")</f>
        <v>Multiple Market Groups</v>
      </c>
      <c r="AG63" s="26" t="b">
        <f>VLOOKUP(A63,[1]RawData!A:DJ,102,FALSE)</f>
        <v>1</v>
      </c>
      <c r="AH63" s="26" t="b">
        <f>VLOOKUP(A63,[1]RawData!A:DJ,103,FALSE)</f>
        <v>1</v>
      </c>
      <c r="AI63" s="26" t="b">
        <f>VLOOKUP(A63,[1]RawData!A:DJ,104,FALSE)</f>
        <v>0</v>
      </c>
      <c r="AJ63" s="26" t="str">
        <f>IF(F63="LIVE",IF(VLOOKUP(A63,[1]RawData!A:DJ,106,FALSE)="","No DSC Service Area",VLOOKUP(A63,[1]RawData!A:DJ,106,FALSE)),"")</f>
        <v>No DSC Service Area</v>
      </c>
      <c r="AK63" s="26" t="str">
        <f>IF(F63="LIVE",IF(VLOOKUP(A63,[1]RawData!A:DJ,107,FALSE)="","No Number of impacted DSC Service Areas",VLOOKUP(A63,[1]RawData!A:DJ,107,FALSE)),"")</f>
        <v>One</v>
      </c>
      <c r="AL63" s="26" t="str">
        <f>IF(F63="LIVE",IF(VLOOKUP(A63,[1]RawData!A:DJ,108,FALSE)="","No Change Improvement Scale",VLOOKUP(A63,[1]RawData!A:DJ,108,FALSE)),"")</f>
        <v>Medium</v>
      </c>
      <c r="AM63" s="27" t="b">
        <f>VLOOKUP(A63,[1]RawData!A:DJ,88,FALSE)</f>
        <v>0</v>
      </c>
      <c r="AN63" s="27" t="b">
        <f>VLOOKUP(A63,[1]RawData!A:DJ,90,FALSE)</f>
        <v>0</v>
      </c>
      <c r="AO63" s="27" t="b">
        <f>VLOOKUP(A63,[1]RawData!A:DJ,89,FALSE)</f>
        <v>0</v>
      </c>
      <c r="AP63" s="27" t="b">
        <f>VLOOKUP(A63,[1]RawData!A:DJ,109,FALSE)</f>
        <v>0</v>
      </c>
      <c r="AQ63" s="27" t="b">
        <f>VLOOKUP(A63,[1]RawData!A:DJ,96,FALSE)</f>
        <v>0</v>
      </c>
      <c r="AR63" s="27" t="b">
        <f>VLOOKUP(A63,[1]RawData!A:DJ,110,FALSE)</f>
        <v>0</v>
      </c>
      <c r="AS63" s="26">
        <f>IF(VLOOKUP($A63,[1]RawData!$A:$DJ,111,FALSE)="","No Date",VLOOKUP($A63,[1]RawData!$A:$DJ,111,FALSE))</f>
        <v>43110</v>
      </c>
      <c r="AT63" s="26" t="str">
        <f>IF(VLOOKUP($A63,[1]RawData!$A:$DJ,112,FALSE)="","No Date",VLOOKUP($A63,[1]RawData!$A:$DJ,112,FALSE))</f>
        <v>No Date</v>
      </c>
      <c r="AU63" s="26" t="str">
        <f>IF(VLOOKUP($A63,[1]RawData!$A:$DJ,114,FALSE)="","No Date",VLOOKUP($A63,[1]RawData!$A:$DJ,114,FALSE))</f>
        <v>No Date</v>
      </c>
      <c r="AV63" s="26" t="str">
        <f>IF(VLOOKUP($A63,[1]RawData!$A:$DJ,113,FALSE)="","No Date",VLOOKUP($A63,[1]RawData!$A:$DJ,113,FALSE))</f>
        <v>No Date</v>
      </c>
    </row>
    <row r="64" spans="1:48">
      <c r="A64" s="23" t="s">
        <v>131</v>
      </c>
      <c r="B64" s="24" t="str">
        <f>VLOOKUP(G64,[1]StatusMappings!A:B,2,FALSE)</f>
        <v>2. Change sanction/approved and in project delivery</v>
      </c>
      <c r="C64" s="23" t="s">
        <v>64</v>
      </c>
      <c r="D64" s="24" t="str">
        <f>VLOOKUP(A64,[1]RawData!A:DJ,2,FALSE)</f>
        <v>Provision of a New Project Track UK Link Environment</v>
      </c>
      <c r="E64" s="24" t="str">
        <f>VLOOKUP(A64,[1]RawData!A:DJ,20,FALSE)</f>
        <v>CR (Internal)</v>
      </c>
      <c r="F64" s="23" t="str">
        <f>VLOOKUP(A64,[1]RawData!A:DJ,21,FALSE)</f>
        <v>LIVE</v>
      </c>
      <c r="G64" s="23" t="str">
        <f>VLOOKUP(A64,[1]RawData!A:DJ,3,FALSE)</f>
        <v>11. Change In Delivery</v>
      </c>
      <c r="H64" s="25">
        <f t="shared" si="1"/>
        <v>0</v>
      </c>
      <c r="I64" s="25" t="str">
        <f>IF(ISNA(VLOOKUP(A64,[1]PrioritisationVariables!L:P,3,FALSE)),"",(VLOOKUP(A64,[1]PrioritisationVariables!L:P,3,FALSE)))</f>
        <v/>
      </c>
      <c r="J64" s="25" t="str">
        <f>IF(ISNA(VLOOKUP(A64,[1]PrioritisationVariables!L:P,5,FALSE)),"",(VLOOKUP(A64,[1]PrioritisationVariables!L:P,5,FALSE)))</f>
        <v/>
      </c>
      <c r="K64" s="26" t="str">
        <f>IF(F64="LIVE",IF(VLOOKUP(A64,[1]RawData!A:DJ,79,FALSE)="","No Platform",VLOOKUP(A64,[1]RawData!A:DJ,79,FALSE)),"")</f>
        <v>R &amp; N</v>
      </c>
      <c r="L64" s="26">
        <f>IF(VLOOKUP(A64,[1]RawData!A:DJ,9,FALSE)="","No Date",VLOOKUP(A64,[1]RawData!A:DJ,9,FALSE))</f>
        <v>43108</v>
      </c>
      <c r="M64" s="27" t="str">
        <f>VLOOKUP(A64,[1]RawData!A:DJ,16,FALSE)</f>
        <v>Lee Chambers</v>
      </c>
      <c r="N64" s="26" t="str">
        <f>IF(F64="LIVE",IF(VLOOKUP(A64,[1]RawData!A:DJ,19,FALSE)="","No Project Manager",VLOOKUP(A64,[1]RawData!A:DJ,19,FALSE)),"")</f>
        <v>Lee Chambers</v>
      </c>
      <c r="O64" s="31">
        <f>VLOOKUP(A64,[1]RawData!A:DJ,77,FALSE)</f>
        <v>0</v>
      </c>
      <c r="P64" s="27">
        <f>VLOOKUP(A64,[1]RawData!A:DJ,78,FALSE)</f>
        <v>0</v>
      </c>
      <c r="Q64" s="26" t="str">
        <f>IF(F64="LIVE",IF(VLOOKUP(A64,[1]RawData!A:DJ,81,FALSE)="","No Delivery Team",VLOOKUP(A64,[1]RawData!A:DJ,81,FALSE)),"")</f>
        <v>Project Delivery</v>
      </c>
      <c r="R64" s="27">
        <f>VLOOKUP(A64,[1]RawData!A:DJ,80,FALSE)</f>
        <v>0</v>
      </c>
      <c r="S64" s="26">
        <f>IF(F64="LIVE",IF(VLOOKUP(A64,[1]RawData!A:DJ,60,FALSE)="","No Date",VLOOKUP(A64,[1]RawData!A:DJ,60,FALSE)),"")</f>
        <v>43280</v>
      </c>
      <c r="T64" s="26" t="str">
        <f>IF(VLOOKUP(A64,[1]RawData!A:DJ,61,FALSE)="","No Date",VLOOKUP(A64,[1]RawData!A:DJ,61,FALSE))</f>
        <v>No Date</v>
      </c>
      <c r="U64" s="26">
        <f>IF(F64="LIVE",IF(VLOOKUP(A64,[1]RawData!A:DJ,11,FALSE)="","No Date",VLOOKUP(A64,[1]RawData!A:DJ,11,FALSE)),"")</f>
        <v>43266</v>
      </c>
      <c r="V64" s="26" t="str">
        <f>IF(F64="LIVE",IF(VLOOKUP(A64,[1]RawData!A:DJ,82,FALSE)="","No Application",VLOOKUP(A64,[1]RawData!A:DJ,82,FALSE)),"")</f>
        <v>No Application</v>
      </c>
      <c r="W64" s="26" t="str">
        <f>IF(F64="LIVE",IF(VLOOKUP(A64,[1]RawData!A:DJ,83,FALSE)="","No Process",VLOOKUP(A64,[1]RawData!A:DJ,83,FALSE)),"")</f>
        <v>No Process</v>
      </c>
      <c r="X64" s="26" t="str">
        <f>IF(F64="LIVE",IF(VLOOKUP(A64,[1]RawData!A:DJ,84,FALSE)="","No Delivery Effort",VLOOKUP(A64,[1]RawData!A:DJ,84,FALSE)),"")</f>
        <v>No Delivery Effort</v>
      </c>
      <c r="Y64" s="27" t="b">
        <f>VLOOKUP(A64,[1]RawData!A:DJ,85,FALSE)</f>
        <v>0</v>
      </c>
      <c r="Z64" s="26" t="str">
        <f>IF((AND(F64="LIVE",Y64=TRUE)),IF(VLOOKUP(A64,[1]RawData!A:DJ,86,FALSE)="","No Workaround Accountability",VLOOKUP(A64,[1]RawData!A:DJ,86,FALSE)),"")</f>
        <v/>
      </c>
      <c r="AA64" s="26" t="str">
        <f>IF((AND(F64="LIVE",Y64=TRUE)),IF(VLOOKUP(A64,[1]RawData!A:DJ,98,FALSE)="","No Workaround Frequency",VLOOKUP(A64,[1]RawData!A:DJ,98,FALSE)),"")</f>
        <v/>
      </c>
      <c r="AB64" s="26" t="str">
        <f>IF((AND(F64="LIVE",Y64=TRUE)),IF(VLOOKUP(A64,[1]RawData!A:DJ,99,FALSE)="","No Xoserve FTEs",VLOOKUP(A64,[1]RawData!A:DJ,99,FALSE)),"")</f>
        <v/>
      </c>
      <c r="AC64" s="26" t="str">
        <f>IF((AND(F64="LIVE",Y64=TRUE)),IF(VLOOKUP(A64,[1]RawData!A:DJ,94,FALSE)="","No Workaround Intensity",VLOOKUP(A64,[1]RawData!A:DJ,94,FALSE)),"")</f>
        <v/>
      </c>
      <c r="AD64" s="26" t="str">
        <f>IF((AND(F64="LIVE",Y64=TRUE)),IF(VLOOKUP(A64,[1]RawData!A:DJ,87,FALSE)="","No Lifespan Date",VLOOKUP(A64,[1]RawData!A:DJ,87,FALSE)),"")</f>
        <v/>
      </c>
      <c r="AE64" s="26" t="str">
        <f>IF(F64="LIVE",IF(VLOOKUP(A64,[1]RawData!A:DJ,100,FALSE)="","No Change Driver",VLOOKUP(A64,[1]RawData!A:DJ,100,FALSE)),"")</f>
        <v>No Change Driver</v>
      </c>
      <c r="AF64" s="26" t="str">
        <f>IF(F64="LIVE",IF(VLOOKUP(A64,[1]RawData!A:DJ,101,FALSE)="","No Change Beneficiary",VLOOKUP(A64,[1]RawData!A:DJ,101,FALSE)),"")</f>
        <v>No Change Beneficiary</v>
      </c>
      <c r="AG64" s="26" t="b">
        <f>VLOOKUP(A64,[1]RawData!A:DJ,102,FALSE)</f>
        <v>0</v>
      </c>
      <c r="AH64" s="26" t="b">
        <f>VLOOKUP(A64,[1]RawData!A:DJ,103,FALSE)</f>
        <v>0</v>
      </c>
      <c r="AI64" s="26" t="b">
        <f>VLOOKUP(A64,[1]RawData!A:DJ,104,FALSE)</f>
        <v>0</v>
      </c>
      <c r="AJ64" s="26" t="str">
        <f>IF(F64="LIVE",IF(VLOOKUP(A64,[1]RawData!A:DJ,106,FALSE)="","No DSC Service Area",VLOOKUP(A64,[1]RawData!A:DJ,106,FALSE)),"")</f>
        <v>No DSC Service Area</v>
      </c>
      <c r="AK64" s="26" t="str">
        <f>IF(F64="LIVE",IF(VLOOKUP(A64,[1]RawData!A:DJ,107,FALSE)="","No Number of impacted DSC Service Areas",VLOOKUP(A64,[1]RawData!A:DJ,107,FALSE)),"")</f>
        <v>No Number of impacted DSC Service Areas</v>
      </c>
      <c r="AL64" s="26" t="str">
        <f>IF(F64="LIVE",IF(VLOOKUP(A64,[1]RawData!A:DJ,108,FALSE)="","No Change Improvement Scale",VLOOKUP(A64,[1]RawData!A:DJ,108,FALSE)),"")</f>
        <v>No Change Improvement Scale</v>
      </c>
      <c r="AM64" s="27" t="b">
        <f>VLOOKUP(A64,[1]RawData!A:DJ,88,FALSE)</f>
        <v>0</v>
      </c>
      <c r="AN64" s="27" t="b">
        <f>VLOOKUP(A64,[1]RawData!A:DJ,90,FALSE)</f>
        <v>0</v>
      </c>
      <c r="AO64" s="27" t="b">
        <f>VLOOKUP(A64,[1]RawData!A:DJ,89,FALSE)</f>
        <v>0</v>
      </c>
      <c r="AP64" s="27" t="b">
        <f>VLOOKUP(A64,[1]RawData!A:DJ,109,FALSE)</f>
        <v>0</v>
      </c>
      <c r="AQ64" s="27" t="b">
        <f>VLOOKUP(A64,[1]RawData!A:DJ,96,FALSE)</f>
        <v>0</v>
      </c>
      <c r="AR64" s="27" t="b">
        <f>VLOOKUP(A64,[1]RawData!A:DJ,110,FALSE)</f>
        <v>0</v>
      </c>
      <c r="AS64" s="26" t="str">
        <f>IF(VLOOKUP($A64,[1]RawData!$A:$DJ,111,FALSE)="","No Date",VLOOKUP($A64,[1]RawData!$A:$DJ,111,FALSE))</f>
        <v>No Date</v>
      </c>
      <c r="AT64" s="26" t="str">
        <f>IF(VLOOKUP($A64,[1]RawData!$A:$DJ,112,FALSE)="","No Date",VLOOKUP($A64,[1]RawData!$A:$DJ,112,FALSE))</f>
        <v>No Date</v>
      </c>
      <c r="AU64" s="26" t="str">
        <f>IF(VLOOKUP($A64,[1]RawData!$A:$DJ,114,FALSE)="","No Date",VLOOKUP($A64,[1]RawData!$A:$DJ,114,FALSE))</f>
        <v>No Date</v>
      </c>
      <c r="AV64" s="26" t="str">
        <f>IF(VLOOKUP($A64,[1]RawData!$A:$DJ,113,FALSE)="","No Date",VLOOKUP($A64,[1]RawData!$A:$DJ,113,FALSE))</f>
        <v>No Date</v>
      </c>
    </row>
    <row r="65" spans="1:48">
      <c r="A65" s="23" t="s">
        <v>132</v>
      </c>
      <c r="B65" s="24" t="str">
        <f>VLOOKUP(G65,[1]StatusMappings!A:B,2,FALSE)</f>
        <v>1. Start-Up (Progressing through change governance)</v>
      </c>
      <c r="C65" s="23" t="s">
        <v>51</v>
      </c>
      <c r="D65" s="24" t="str">
        <f>VLOOKUP(A65,[1]RawData!A:DJ,2,FALSE)</f>
        <v>AQ Market Breaker Tolerance validation values Error</v>
      </c>
      <c r="E65" s="24" t="str">
        <f>VLOOKUP(A65,[1]RawData!A:DJ,20,FALSE)</f>
        <v>CR (Internal)</v>
      </c>
      <c r="F65" s="23" t="str">
        <f>VLOOKUP(A65,[1]RawData!A:DJ,21,FALSE)</f>
        <v>LIVE</v>
      </c>
      <c r="G65" s="23" t="str">
        <f>VLOOKUP(A65,[1]RawData!A:DJ,3,FALSE)</f>
        <v>2.2. Awaiting ME/BICC HLE Quote</v>
      </c>
      <c r="H65" s="25">
        <f t="shared" si="1"/>
        <v>0</v>
      </c>
      <c r="I65" s="25" t="str">
        <f>IF(ISNA(VLOOKUP(A65,[1]PrioritisationVariables!L:P,3,FALSE)),"",(VLOOKUP(A65,[1]PrioritisationVariables!L:P,3,FALSE)))</f>
        <v/>
      </c>
      <c r="J65" s="25" t="str">
        <f>IF(ISNA(VLOOKUP(A65,[1]PrioritisationVariables!L:P,5,FALSE)),"",(VLOOKUP(A65,[1]PrioritisationVariables!L:P,5,FALSE)))</f>
        <v/>
      </c>
      <c r="K65" s="26" t="str">
        <f>IF(F65="LIVE",IF(VLOOKUP(A65,[1]RawData!A:DJ,79,FALSE)="","No Platform",VLOOKUP(A65,[1]RawData!A:DJ,79,FALSE)),"")</f>
        <v>R &amp; N</v>
      </c>
      <c r="L65" s="26">
        <f>IF(VLOOKUP(A65,[1]RawData!A:DJ,9,FALSE)="","No Date",VLOOKUP(A65,[1]RawData!A:DJ,9,FALSE))</f>
        <v>43103</v>
      </c>
      <c r="M65" s="27" t="str">
        <f>VLOOKUP(A65,[1]RawData!A:DJ,16,FALSE)</f>
        <v>Sue Prosser</v>
      </c>
      <c r="N65" s="26" t="str">
        <f>IF(F65="LIVE",IF(VLOOKUP(A65,[1]RawData!A:DJ,19,FALSE)="","No Project Manager",VLOOKUP(A65,[1]RawData!A:DJ,19,FALSE)),"")</f>
        <v>Donna Johnson</v>
      </c>
      <c r="O65" s="31">
        <f>VLOOKUP(A65,[1]RawData!A:DJ,77,FALSE)</f>
        <v>50</v>
      </c>
      <c r="P65" s="27">
        <f>VLOOKUP(A65,[1]RawData!A:DJ,78,FALSE)</f>
        <v>0</v>
      </c>
      <c r="Q65" s="26" t="str">
        <f>IF(F65="LIVE",IF(VLOOKUP(A65,[1]RawData!A:DJ,81,FALSE)="","No Delivery Team",VLOOKUP(A65,[1]RawData!A:DJ,81,FALSE)),"")</f>
        <v>ME</v>
      </c>
      <c r="R65" s="27" t="str">
        <f>VLOOKUP(A65,[1]RawData!A:DJ,80,FALSE)</f>
        <v>XO3623</v>
      </c>
      <c r="S65" s="26">
        <f>IF(F65="LIVE",IF(VLOOKUP(A65,[1]RawData!A:DJ,60,FALSE)="","No Date",VLOOKUP(A65,[1]RawData!A:DJ,60,FALSE)),"")</f>
        <v>43217</v>
      </c>
      <c r="T65" s="26" t="str">
        <f>IF(VLOOKUP(A65,[1]RawData!A:DJ,61,FALSE)="","No Date",VLOOKUP(A65,[1]RawData!A:DJ,61,FALSE))</f>
        <v>No Date</v>
      </c>
      <c r="U65" s="26">
        <f>IF(F65="LIVE",IF(VLOOKUP(A65,[1]RawData!A:DJ,11,FALSE)="","No Date",VLOOKUP(A65,[1]RawData!A:DJ,11,FALSE)),"")</f>
        <v>43147</v>
      </c>
      <c r="V65" s="26" t="str">
        <f>IF(F65="LIVE",IF(VLOOKUP(A65,[1]RawData!A:DJ,82,FALSE)="","No Application",VLOOKUP(A65,[1]RawData!A:DJ,82,FALSE)),"")</f>
        <v>ISU</v>
      </c>
      <c r="W65" s="26" t="str">
        <f>IF(F65="LIVE",IF(VLOOKUP(A65,[1]RawData!A:DJ,83,FALSE)="","No Process",VLOOKUP(A65,[1]RawData!A:DJ,83,FALSE)),"")</f>
        <v>Reads</v>
      </c>
      <c r="X65" s="26" t="str">
        <f>IF(F65="LIVE",IF(VLOOKUP(A65,[1]RawData!A:DJ,84,FALSE)="","No Delivery Effort",VLOOKUP(A65,[1]RawData!A:DJ,84,FALSE)),"")</f>
        <v>30-60 days</v>
      </c>
      <c r="Y65" s="27" t="b">
        <f>VLOOKUP(A65,[1]RawData!A:DJ,85,FALSE)</f>
        <v>0</v>
      </c>
      <c r="Z65" s="26" t="str">
        <f>IF((AND(F65="LIVE",Y65=TRUE)),IF(VLOOKUP(A65,[1]RawData!A:DJ,86,FALSE)="","No Workaround Accountability",VLOOKUP(A65,[1]RawData!A:DJ,86,FALSE)),"")</f>
        <v/>
      </c>
      <c r="AA65" s="26" t="str">
        <f>IF((AND(F65="LIVE",Y65=TRUE)),IF(VLOOKUP(A65,[1]RawData!A:DJ,98,FALSE)="","No Workaround Frequency",VLOOKUP(A65,[1]RawData!A:DJ,98,FALSE)),"")</f>
        <v/>
      </c>
      <c r="AB65" s="26" t="str">
        <f>IF((AND(F65="LIVE",Y65=TRUE)),IF(VLOOKUP(A65,[1]RawData!A:DJ,99,FALSE)="","No Xoserve FTEs",VLOOKUP(A65,[1]RawData!A:DJ,99,FALSE)),"")</f>
        <v/>
      </c>
      <c r="AC65" s="26" t="str">
        <f>IF((AND(F65="LIVE",Y65=TRUE)),IF(VLOOKUP(A65,[1]RawData!A:DJ,94,FALSE)="","No Workaround Intensity",VLOOKUP(A65,[1]RawData!A:DJ,94,FALSE)),"")</f>
        <v/>
      </c>
      <c r="AD65" s="26" t="str">
        <f>IF((AND(F65="LIVE",Y65=TRUE)),IF(VLOOKUP(A65,[1]RawData!A:DJ,87,FALSE)="","No Lifespan Date",VLOOKUP(A65,[1]RawData!A:DJ,87,FALSE)),"")</f>
        <v/>
      </c>
      <c r="AE65" s="26" t="str">
        <f>IF(F65="LIVE",IF(VLOOKUP(A65,[1]RawData!A:DJ,100,FALSE)="","No Change Driver",VLOOKUP(A65,[1]RawData!A:DJ,100,FALSE)),"")</f>
        <v>Xoserve Internal CR (business improvement initiative)</v>
      </c>
      <c r="AF65" s="26" t="str">
        <f>IF(F65="LIVE",IF(VLOOKUP(A65,[1]RawData!A:DJ,101,FALSE)="","No Change Beneficiary",VLOOKUP(A65,[1]RawData!A:DJ,101,FALSE)),"")</f>
        <v>Xoserve Only</v>
      </c>
      <c r="AG65" s="26" t="b">
        <f>VLOOKUP(A65,[1]RawData!A:DJ,102,FALSE)</f>
        <v>0</v>
      </c>
      <c r="AH65" s="26" t="b">
        <f>VLOOKUP(A65,[1]RawData!A:DJ,103,FALSE)</f>
        <v>0</v>
      </c>
      <c r="AI65" s="26" t="b">
        <f>VLOOKUP(A65,[1]RawData!A:DJ,104,FALSE)</f>
        <v>0</v>
      </c>
      <c r="AJ65" s="26" t="str">
        <f>IF(F65="LIVE",IF(VLOOKUP(A65,[1]RawData!A:DJ,106,FALSE)="","No DSC Service Area",VLOOKUP(A65,[1]RawData!A:DJ,106,FALSE)),"")</f>
        <v>Service Area 23: Internal</v>
      </c>
      <c r="AK65" s="26" t="str">
        <f>IF(F65="LIVE",IF(VLOOKUP(A65,[1]RawData!A:DJ,107,FALSE)="","No Number of impacted DSC Service Areas",VLOOKUP(A65,[1]RawData!A:DJ,107,FALSE)),"")</f>
        <v>None (Xoserve internal initiative)</v>
      </c>
      <c r="AL65" s="26" t="str">
        <f>IF(F65="LIVE",IF(VLOOKUP(A65,[1]RawData!A:DJ,108,FALSE)="","No Change Improvement Scale",VLOOKUP(A65,[1]RawData!A:DJ,108,FALSE)),"")</f>
        <v>High</v>
      </c>
      <c r="AM65" s="27" t="b">
        <f>VLOOKUP(A65,[1]RawData!A:DJ,88,FALSE)</f>
        <v>0</v>
      </c>
      <c r="AN65" s="27" t="b">
        <f>VLOOKUP(A65,[1]RawData!A:DJ,90,FALSE)</f>
        <v>0</v>
      </c>
      <c r="AO65" s="27" t="b">
        <f>VLOOKUP(A65,[1]RawData!A:DJ,89,FALSE)</f>
        <v>0</v>
      </c>
      <c r="AP65" s="27" t="b">
        <f>VLOOKUP(A65,[1]RawData!A:DJ,109,FALSE)</f>
        <v>0</v>
      </c>
      <c r="AQ65" s="27" t="b">
        <f>VLOOKUP(A65,[1]RawData!A:DJ,96,FALSE)</f>
        <v>0</v>
      </c>
      <c r="AR65" s="27" t="b">
        <f>VLOOKUP(A65,[1]RawData!A:DJ,110,FALSE)</f>
        <v>0</v>
      </c>
      <c r="AS65" s="26" t="str">
        <f>IF(VLOOKUP($A65,[1]RawData!$A:$DJ,111,FALSE)="","No Date",VLOOKUP($A65,[1]RawData!$A:$DJ,111,FALSE))</f>
        <v>No Date</v>
      </c>
      <c r="AT65" s="26" t="str">
        <f>IF(VLOOKUP($A65,[1]RawData!$A:$DJ,112,FALSE)="","No Date",VLOOKUP($A65,[1]RawData!$A:$DJ,112,FALSE))</f>
        <v>No Date</v>
      </c>
      <c r="AU65" s="26" t="str">
        <f>IF(VLOOKUP($A65,[1]RawData!$A:$DJ,114,FALSE)="","No Date",VLOOKUP($A65,[1]RawData!$A:$DJ,114,FALSE))</f>
        <v>No Date</v>
      </c>
      <c r="AV65" s="26" t="str">
        <f>IF(VLOOKUP($A65,[1]RawData!$A:$DJ,113,FALSE)="","No Date",VLOOKUP($A65,[1]RawData!$A:$DJ,113,FALSE))</f>
        <v>No Date</v>
      </c>
    </row>
    <row r="66" spans="1:48">
      <c r="A66" s="23" t="s">
        <v>133</v>
      </c>
      <c r="B66" s="24" t="str">
        <f>VLOOKUP(G66,[1]StatusMappings!A:B,2,FALSE)</f>
        <v>1. Start-Up (Progressing through change governance)</v>
      </c>
      <c r="C66" s="23" t="s">
        <v>160</v>
      </c>
      <c r="D66" s="24" t="str">
        <f>VLOOKUP(A66,[1]RawData!A:DJ,2,FALSE)</f>
        <v xml:space="preserve"> Class 4 Transfer Reads not visible to shippers in DES</v>
      </c>
      <c r="E66" s="24" t="str">
        <f>VLOOKUP(A66,[1]RawData!A:DJ,20,FALSE)</f>
        <v>CP</v>
      </c>
      <c r="F66" s="23" t="str">
        <f>VLOOKUP(A66,[1]RawData!A:DJ,21,FALSE)</f>
        <v>LIVE</v>
      </c>
      <c r="G66" s="23" t="str">
        <f>VLOOKUP(A66,[1]RawData!A:DJ,3,FALSE)</f>
        <v>2.1. Start-Up Approach In Progress</v>
      </c>
      <c r="H66" s="25">
        <f t="shared" ref="H66:H81" si="2">BK66</f>
        <v>0</v>
      </c>
      <c r="I66" s="25" t="str">
        <f>IF(ISNA(VLOOKUP(A66,[1]PrioritisationVariables!L:P,3,FALSE)),"",(VLOOKUP(A66,[1]PrioritisationVariables!L:P,3,FALSE)))</f>
        <v/>
      </c>
      <c r="J66" s="25" t="str">
        <f>IF(ISNA(VLOOKUP(A66,[1]PrioritisationVariables!L:P,5,FALSE)),"",(VLOOKUP(A66,[1]PrioritisationVariables!L:P,5,FALSE)))</f>
        <v/>
      </c>
      <c r="K66" s="26" t="str">
        <f>IF(F66="LIVE",IF(VLOOKUP(A66,[1]RawData!A:DJ,79,FALSE)="","No Platform",VLOOKUP(A66,[1]RawData!A:DJ,79,FALSE)),"")</f>
        <v>R &amp; N</v>
      </c>
      <c r="L66" s="26">
        <f>IF(VLOOKUP(A66,[1]RawData!A:DJ,9,FALSE)="","No Date",VLOOKUP(A66,[1]RawData!A:DJ,9,FALSE))</f>
        <v>43109</v>
      </c>
      <c r="M66" s="27" t="str">
        <f>VLOOKUP(A66,[1]RawData!A:DJ,16,FALSE)</f>
        <v>Alison Cross</v>
      </c>
      <c r="N66" s="26" t="str">
        <f>IF(F66="LIVE",IF(VLOOKUP(A66,[1]RawData!A:DJ,19,FALSE)="","No Project Manager",VLOOKUP(A66,[1]RawData!A:DJ,19,FALSE)),"")</f>
        <v>Matt Rider</v>
      </c>
      <c r="O66" s="31">
        <f>VLOOKUP(A66,[1]RawData!A:DJ,77,FALSE)</f>
        <v>75</v>
      </c>
      <c r="P66" s="27">
        <f>VLOOKUP(A66,[1]RawData!A:DJ,78,FALSE)</f>
        <v>0</v>
      </c>
      <c r="Q66" s="26" t="str">
        <f>IF(F66="LIVE",IF(VLOOKUP(A66,[1]RawData!A:DJ,81,FALSE)="","No Delivery Team",VLOOKUP(A66,[1]RawData!A:DJ,81,FALSE)),"")</f>
        <v>Project Delivery</v>
      </c>
      <c r="R66" s="27" t="str">
        <f>VLOOKUP(A66,[1]RawData!A:DJ,80,FALSE)</f>
        <v>XO3630</v>
      </c>
      <c r="S66" s="26" t="str">
        <f>IF(F66="LIVE",IF(VLOOKUP(A66,[1]RawData!A:DJ,60,FALSE)="","No Date",VLOOKUP(A66,[1]RawData!A:DJ,60,FALSE)),"")</f>
        <v>No Date</v>
      </c>
      <c r="T66" s="26" t="str">
        <f>IF(VLOOKUP(A66,[1]RawData!A:DJ,61,FALSE)="","No Date",VLOOKUP(A66,[1]RawData!A:DJ,61,FALSE))</f>
        <v>No Date</v>
      </c>
      <c r="U66" s="26" t="str">
        <f>IF(F66="LIVE",IF(VLOOKUP(A66,[1]RawData!A:DJ,11,FALSE)="","No Date",VLOOKUP(A66,[1]RawData!A:DJ,11,FALSE)),"")</f>
        <v>No Date</v>
      </c>
      <c r="V66" s="26" t="str">
        <f>IF(F66="LIVE",IF(VLOOKUP(A66,[1]RawData!A:DJ,82,FALSE)="","No Application",VLOOKUP(A66,[1]RawData!A:DJ,82,FALSE)),"")</f>
        <v>BW</v>
      </c>
      <c r="W66" s="26" t="str">
        <f>IF(F66="LIVE",IF(VLOOKUP(A66,[1]RawData!A:DJ,83,FALSE)="","No Process",VLOOKUP(A66,[1]RawData!A:DJ,83,FALSE)),"")</f>
        <v>Portal</v>
      </c>
      <c r="X66" s="26" t="str">
        <f>IF(F66="LIVE",IF(VLOOKUP(A66,[1]RawData!A:DJ,84,FALSE)="","No Delivery Effort",VLOOKUP(A66,[1]RawData!A:DJ,84,FALSE)),"")</f>
        <v>30-60 days</v>
      </c>
      <c r="Y66" s="27" t="b">
        <f>VLOOKUP(A66,[1]RawData!A:DJ,85,FALSE)</f>
        <v>1</v>
      </c>
      <c r="Z66" s="26" t="str">
        <f>IF((AND(F66="LIVE",Y66=TRUE)),IF(VLOOKUP(A66,[1]RawData!A:DJ,86,FALSE)="","No Workaround Accountability",VLOOKUP(A66,[1]RawData!A:DJ,86,FALSE)),"")</f>
        <v>External Customer</v>
      </c>
      <c r="AA66" s="26" t="str">
        <f>IF((AND(F66="LIVE",Y66=TRUE)),IF(VLOOKUP(A66,[1]RawData!A:DJ,98,FALSE)="","No Workaround Frequency",VLOOKUP(A66,[1]RawData!A:DJ,98,FALSE)),"")</f>
        <v>Monthly</v>
      </c>
      <c r="AB66" s="26" t="str">
        <f>IF((AND(F66="LIVE",Y66=TRUE)),IF(VLOOKUP(A66,[1]RawData!A:DJ,99,FALSE)="","No Xoserve FTEs",VLOOKUP(A66,[1]RawData!A:DJ,99,FALSE)),"")</f>
        <v>One</v>
      </c>
      <c r="AC66" s="26" t="str">
        <f>IF((AND(F66="LIVE",Y66=TRUE)),IF(VLOOKUP(A66,[1]RawData!A:DJ,94,FALSE)="","No Workaround Intensity",VLOOKUP(A66,[1]RawData!A:DJ,94,FALSE)),"")</f>
        <v>Low</v>
      </c>
      <c r="AD66" s="26">
        <f>IF((AND(F66="LIVE",Y66=TRUE)),IF(VLOOKUP(A66,[1]RawData!A:DJ,87,FALSE)="","No Lifespan Date",VLOOKUP(A66,[1]RawData!A:DJ,87,FALSE)),"")</f>
        <v>43189</v>
      </c>
      <c r="AE66" s="26" t="str">
        <f>IF(F66="LIVE",IF(VLOOKUP(A66,[1]RawData!A:DJ,100,FALSE)="","No Change Driver",VLOOKUP(A66,[1]RawData!A:DJ,100,FALSE)),"")</f>
        <v>ChMC endorsed Change Proposal</v>
      </c>
      <c r="AF66" s="26" t="str">
        <f>IF(F66="LIVE",IF(VLOOKUP(A66,[1]RawData!A:DJ,101,FALSE)="","No Change Beneficiary",VLOOKUP(A66,[1]RawData!A:DJ,101,FALSE)),"")</f>
        <v>Multiple Market Participants</v>
      </c>
      <c r="AG66" s="26" t="b">
        <f>VLOOKUP(A66,[1]RawData!A:DJ,102,FALSE)</f>
        <v>1</v>
      </c>
      <c r="AH66" s="26" t="b">
        <f>VLOOKUP(A66,[1]RawData!A:DJ,103,FALSE)</f>
        <v>0</v>
      </c>
      <c r="AI66" s="26" t="b">
        <f>VLOOKUP(A66,[1]RawData!A:DJ,104,FALSE)</f>
        <v>0</v>
      </c>
      <c r="AJ66" s="26" t="str">
        <f>IF(F66="LIVE",IF(VLOOKUP(A66,[1]RawData!A:DJ,106,FALSE)="","No DSC Service Area",VLOOKUP(A66,[1]RawData!A:DJ,106,FALSE)),"")</f>
        <v>No DSC Service Area</v>
      </c>
      <c r="AK66" s="26" t="str">
        <f>IF(F66="LIVE",IF(VLOOKUP(A66,[1]RawData!A:DJ,107,FALSE)="","No Number of impacted DSC Service Areas",VLOOKUP(A66,[1]RawData!A:DJ,107,FALSE)),"")</f>
        <v>No Number of impacted DSC Service Areas</v>
      </c>
      <c r="AL66" s="26" t="str">
        <f>IF(F66="LIVE",IF(VLOOKUP(A66,[1]RawData!A:DJ,108,FALSE)="","No Change Improvement Scale",VLOOKUP(A66,[1]RawData!A:DJ,108,FALSE)),"")</f>
        <v>Low</v>
      </c>
      <c r="AM66" s="27" t="b">
        <f>VLOOKUP(A66,[1]RawData!A:DJ,88,FALSE)</f>
        <v>0</v>
      </c>
      <c r="AN66" s="27" t="b">
        <f>VLOOKUP(A66,[1]RawData!A:DJ,90,FALSE)</f>
        <v>0</v>
      </c>
      <c r="AO66" s="27" t="b">
        <f>VLOOKUP(A66,[1]RawData!A:DJ,89,FALSE)</f>
        <v>0</v>
      </c>
      <c r="AP66" s="27" t="b">
        <f>VLOOKUP(A66,[1]RawData!A:DJ,109,FALSE)</f>
        <v>0</v>
      </c>
      <c r="AQ66" s="27" t="b">
        <f>VLOOKUP(A66,[1]RawData!A:DJ,96,FALSE)</f>
        <v>0</v>
      </c>
      <c r="AR66" s="27" t="b">
        <f>VLOOKUP(A66,[1]RawData!A:DJ,110,FALSE)</f>
        <v>0</v>
      </c>
      <c r="AS66" s="26">
        <f>IF(VLOOKUP($A66,[1]RawData!$A:$DJ,111,FALSE)="","No Date",VLOOKUP($A66,[1]RawData!$A:$DJ,111,FALSE))</f>
        <v>43166</v>
      </c>
      <c r="AT66" s="26" t="str">
        <f>IF(VLOOKUP($A66,[1]RawData!$A:$DJ,112,FALSE)="","No Date",VLOOKUP($A66,[1]RawData!$A:$DJ,112,FALSE))</f>
        <v>No Date</v>
      </c>
      <c r="AU66" s="26" t="str">
        <f>IF(VLOOKUP($A66,[1]RawData!$A:$DJ,114,FALSE)="","No Date",VLOOKUP($A66,[1]RawData!$A:$DJ,114,FALSE))</f>
        <v>No Date</v>
      </c>
      <c r="AV66" s="26" t="str">
        <f>IF(VLOOKUP($A66,[1]RawData!$A:$DJ,113,FALSE)="","No Date",VLOOKUP($A66,[1]RawData!$A:$DJ,113,FALSE))</f>
        <v>No Date</v>
      </c>
    </row>
    <row r="67" spans="1:48">
      <c r="A67" s="23" t="s">
        <v>134</v>
      </c>
      <c r="B67" s="24" t="str">
        <f>VLOOKUP(G67,[1]StatusMappings!A:B,2,FALSE)</f>
        <v>1. Start-Up (Progressing through change governance)</v>
      </c>
      <c r="C67" s="23" t="s">
        <v>56</v>
      </c>
      <c r="D67" s="24" t="str">
        <f>VLOOKUP(A67,[1]RawData!A:DJ,2,FALSE)</f>
        <v>Central Switching Services</v>
      </c>
      <c r="E67" s="24" t="str">
        <f>VLOOKUP(A67,[1]RawData!A:DJ,20,FALSE)</f>
        <v>CR (Internal)</v>
      </c>
      <c r="F67" s="23" t="str">
        <f>VLOOKUP(A67,[1]RawData!A:DJ,21,FALSE)</f>
        <v>LIVE</v>
      </c>
      <c r="G67" s="23" t="str">
        <f>VLOOKUP(A67,[1]RawData!A:DJ,3,FALSE)</f>
        <v>2.1. Start-Up Approach In Progress</v>
      </c>
      <c r="H67" s="25">
        <f t="shared" si="2"/>
        <v>0</v>
      </c>
      <c r="I67" s="25" t="str">
        <f>IF(ISNA(VLOOKUP(A67,[1]PrioritisationVariables!L:P,3,FALSE)),"",(VLOOKUP(A67,[1]PrioritisationVariables!L:P,3,FALSE)))</f>
        <v/>
      </c>
      <c r="J67" s="25" t="str">
        <f>IF(ISNA(VLOOKUP(A67,[1]PrioritisationVariables!L:P,5,FALSE)),"",(VLOOKUP(A67,[1]PrioritisationVariables!L:P,5,FALSE)))</f>
        <v/>
      </c>
      <c r="K67" s="26" t="str">
        <f>IF(F67="LIVE",IF(VLOOKUP(A67,[1]RawData!A:DJ,79,FALSE)="","No Platform",VLOOKUP(A67,[1]RawData!A:DJ,79,FALSE)),"")</f>
        <v>R &amp; N</v>
      </c>
      <c r="L67" s="26">
        <f>IF(VLOOKUP(A67,[1]RawData!A:DJ,9,FALSE)="","No Date",VLOOKUP(A67,[1]RawData!A:DJ,9,FALSE))</f>
        <v>43117</v>
      </c>
      <c r="M67" s="27" t="str">
        <f>VLOOKUP(A67,[1]RawData!A:DJ,16,FALSE)</f>
        <v>Andy Earnshaw</v>
      </c>
      <c r="N67" s="26" t="str">
        <f>IF(F67="LIVE",IF(VLOOKUP(A67,[1]RawData!A:DJ,19,FALSE)="","No Project Manager",VLOOKUP(A67,[1]RawData!A:DJ,19,FALSE)),"")</f>
        <v>Smitha Pichrikat</v>
      </c>
      <c r="O67" s="31">
        <f>VLOOKUP(A67,[1]RawData!A:DJ,77,FALSE)</f>
        <v>0</v>
      </c>
      <c r="P67" s="27">
        <f>VLOOKUP(A67,[1]RawData!A:DJ,78,FALSE)</f>
        <v>0</v>
      </c>
      <c r="Q67" s="26" t="str">
        <f>IF(F67="LIVE",IF(VLOOKUP(A67,[1]RawData!A:DJ,81,FALSE)="","No Delivery Team",VLOOKUP(A67,[1]RawData!A:DJ,81,FALSE)),"")</f>
        <v>Project Delivery</v>
      </c>
      <c r="R67" s="27">
        <f>VLOOKUP(A67,[1]RawData!A:DJ,80,FALSE)</f>
        <v>0</v>
      </c>
      <c r="S67" s="26">
        <f>IF(F67="LIVE",IF(VLOOKUP(A67,[1]RawData!A:DJ,60,FALSE)="","No Date",VLOOKUP(A67,[1]RawData!A:DJ,60,FALSE)),"")</f>
        <v>44620</v>
      </c>
      <c r="T67" s="26" t="str">
        <f>IF(VLOOKUP(A67,[1]RawData!A:DJ,61,FALSE)="","No Date",VLOOKUP(A67,[1]RawData!A:DJ,61,FALSE))</f>
        <v>No Date</v>
      </c>
      <c r="U67" s="26">
        <f>IF(F67="LIVE",IF(VLOOKUP(A67,[1]RawData!A:DJ,11,FALSE)="","No Date",VLOOKUP(A67,[1]RawData!A:DJ,11,FALSE)),"")</f>
        <v>44166</v>
      </c>
      <c r="V67" s="26" t="str">
        <f>IF(F67="LIVE",IF(VLOOKUP(A67,[1]RawData!A:DJ,82,FALSE)="","No Application",VLOOKUP(A67,[1]RawData!A:DJ,82,FALSE)),"")</f>
        <v>No Application</v>
      </c>
      <c r="W67" s="26" t="str">
        <f>IF(F67="LIVE",IF(VLOOKUP(A67,[1]RawData!A:DJ,83,FALSE)="","No Process",VLOOKUP(A67,[1]RawData!A:DJ,83,FALSE)),"")</f>
        <v>No Process</v>
      </c>
      <c r="X67" s="26" t="str">
        <f>IF(F67="LIVE",IF(VLOOKUP(A67,[1]RawData!A:DJ,84,FALSE)="","No Delivery Effort",VLOOKUP(A67,[1]RawData!A:DJ,84,FALSE)),"")</f>
        <v>100+ days</v>
      </c>
      <c r="Y67" s="27" t="b">
        <f>VLOOKUP(A67,[1]RawData!A:DJ,85,FALSE)</f>
        <v>0</v>
      </c>
      <c r="Z67" s="26" t="str">
        <f>IF((AND(F67="LIVE",Y67=TRUE)),IF(VLOOKUP(A67,[1]RawData!A:DJ,86,FALSE)="","No Workaround Accountability",VLOOKUP(A67,[1]RawData!A:DJ,86,FALSE)),"")</f>
        <v/>
      </c>
      <c r="AA67" s="26" t="str">
        <f>IF((AND(F67="LIVE",Y67=TRUE)),IF(VLOOKUP(A67,[1]RawData!A:DJ,98,FALSE)="","No Workaround Frequency",VLOOKUP(A67,[1]RawData!A:DJ,98,FALSE)),"")</f>
        <v/>
      </c>
      <c r="AB67" s="26" t="str">
        <f>IF((AND(F67="LIVE",Y67=TRUE)),IF(VLOOKUP(A67,[1]RawData!A:DJ,99,FALSE)="","No Xoserve FTEs",VLOOKUP(A67,[1]RawData!A:DJ,99,FALSE)),"")</f>
        <v/>
      </c>
      <c r="AC67" s="26" t="str">
        <f>IF((AND(F67="LIVE",Y67=TRUE)),IF(VLOOKUP(A67,[1]RawData!A:DJ,94,FALSE)="","No Workaround Intensity",VLOOKUP(A67,[1]RawData!A:DJ,94,FALSE)),"")</f>
        <v/>
      </c>
      <c r="AD67" s="26" t="str">
        <f>IF((AND(F67="LIVE",Y67=TRUE)),IF(VLOOKUP(A67,[1]RawData!A:DJ,87,FALSE)="","No Lifespan Date",VLOOKUP(A67,[1]RawData!A:DJ,87,FALSE)),"")</f>
        <v/>
      </c>
      <c r="AE67" s="26" t="str">
        <f>IF(F67="LIVE",IF(VLOOKUP(A67,[1]RawData!A:DJ,100,FALSE)="","No Change Driver",VLOOKUP(A67,[1]RawData!A:DJ,100,FALSE)),"")</f>
        <v>MOD/Ofgem</v>
      </c>
      <c r="AF67" s="26" t="str">
        <f>IF(F67="LIVE",IF(VLOOKUP(A67,[1]RawData!A:DJ,101,FALSE)="","No Change Beneficiary",VLOOKUP(A67,[1]RawData!A:DJ,101,FALSE)),"")</f>
        <v>No Change Beneficiary</v>
      </c>
      <c r="AG67" s="26" t="b">
        <f>VLOOKUP(A67,[1]RawData!A:DJ,102,FALSE)</f>
        <v>0</v>
      </c>
      <c r="AH67" s="26" t="b">
        <f>VLOOKUP(A67,[1]RawData!A:DJ,103,FALSE)</f>
        <v>0</v>
      </c>
      <c r="AI67" s="26" t="b">
        <f>VLOOKUP(A67,[1]RawData!A:DJ,104,FALSE)</f>
        <v>0</v>
      </c>
      <c r="AJ67" s="26" t="str">
        <f>IF(F67="LIVE",IF(VLOOKUP(A67,[1]RawData!A:DJ,106,FALSE)="","No DSC Service Area",VLOOKUP(A67,[1]RawData!A:DJ,106,FALSE)),"")</f>
        <v>No DSC Service Area</v>
      </c>
      <c r="AK67" s="26" t="str">
        <f>IF(F67="LIVE",IF(VLOOKUP(A67,[1]RawData!A:DJ,107,FALSE)="","No Number of impacted DSC Service Areas",VLOOKUP(A67,[1]RawData!A:DJ,107,FALSE)),"")</f>
        <v>No Number of impacted DSC Service Areas</v>
      </c>
      <c r="AL67" s="26" t="str">
        <f>IF(F67="LIVE",IF(VLOOKUP(A67,[1]RawData!A:DJ,108,FALSE)="","No Change Improvement Scale",VLOOKUP(A67,[1]RawData!A:DJ,108,FALSE)),"")</f>
        <v>No Change Improvement Scale</v>
      </c>
      <c r="AM67" s="27" t="b">
        <f>VLOOKUP(A67,[1]RawData!A:DJ,88,FALSE)</f>
        <v>0</v>
      </c>
      <c r="AN67" s="27" t="b">
        <f>VLOOKUP(A67,[1]RawData!A:DJ,90,FALSE)</f>
        <v>0</v>
      </c>
      <c r="AO67" s="27" t="b">
        <f>VLOOKUP(A67,[1]RawData!A:DJ,89,FALSE)</f>
        <v>0</v>
      </c>
      <c r="AP67" s="27" t="b">
        <f>VLOOKUP(A67,[1]RawData!A:DJ,109,FALSE)</f>
        <v>0</v>
      </c>
      <c r="AQ67" s="27" t="b">
        <f>VLOOKUP(A67,[1]RawData!A:DJ,96,FALSE)</f>
        <v>0</v>
      </c>
      <c r="AR67" s="27" t="b">
        <f>VLOOKUP(A67,[1]RawData!A:DJ,110,FALSE)</f>
        <v>0</v>
      </c>
      <c r="AS67" s="26" t="str">
        <f>IF(VLOOKUP($A67,[1]RawData!$A:$DJ,111,FALSE)="","No Date",VLOOKUP($A67,[1]RawData!$A:$DJ,111,FALSE))</f>
        <v>No Date</v>
      </c>
      <c r="AT67" s="26" t="str">
        <f>IF(VLOOKUP($A67,[1]RawData!$A:$DJ,112,FALSE)="","No Date",VLOOKUP($A67,[1]RawData!$A:$DJ,112,FALSE))</f>
        <v>No Date</v>
      </c>
      <c r="AU67" s="26" t="str">
        <f>IF(VLOOKUP($A67,[1]RawData!$A:$DJ,114,FALSE)="","No Date",VLOOKUP($A67,[1]RawData!$A:$DJ,114,FALSE))</f>
        <v>No Date</v>
      </c>
      <c r="AV67" s="26" t="str">
        <f>IF(VLOOKUP($A67,[1]RawData!$A:$DJ,113,FALSE)="","No Date",VLOOKUP($A67,[1]RawData!$A:$DJ,113,FALSE))</f>
        <v>No Date</v>
      </c>
    </row>
    <row r="68" spans="1:48">
      <c r="A68" s="23" t="s">
        <v>135</v>
      </c>
      <c r="B68" s="24" t="str">
        <f>VLOOKUP(G68,[1]StatusMappings!A:B,2,FALSE)</f>
        <v>1. Start-Up (Progressing through change governance)</v>
      </c>
      <c r="C68" s="23" t="s">
        <v>51</v>
      </c>
      <c r="D68" s="24" t="str">
        <f>VLOOKUP(A68,[1]RawData!A:DJ,2,FALSE)</f>
        <v>Test of the Bulk upload facility</v>
      </c>
      <c r="E68" s="24" t="str">
        <f>VLOOKUP(A68,[1]RawData!A:DJ,20,FALSE)</f>
        <v>CR (Internal)</v>
      </c>
      <c r="F68" s="23" t="str">
        <f>VLOOKUP(A68,[1]RawData!A:DJ,21,FALSE)</f>
        <v>LIVE</v>
      </c>
      <c r="G68" s="23" t="str">
        <f>VLOOKUP(A68,[1]RawData!A:DJ,3,FALSE)</f>
        <v>2.2. Awaiting ME/BICC HLE Quote</v>
      </c>
      <c r="H68" s="25">
        <f t="shared" si="2"/>
        <v>0</v>
      </c>
      <c r="I68" s="25" t="str">
        <f>IF(ISNA(VLOOKUP(A68,[1]PrioritisationVariables!L:P,3,FALSE)),"",(VLOOKUP(A68,[1]PrioritisationVariables!L:P,3,FALSE)))</f>
        <v/>
      </c>
      <c r="J68" s="25" t="str">
        <f>IF(ISNA(VLOOKUP(A68,[1]PrioritisationVariables!L:P,5,FALSE)),"",(VLOOKUP(A68,[1]PrioritisationVariables!L:P,5,FALSE)))</f>
        <v/>
      </c>
      <c r="K68" s="26" t="str">
        <f>IF(F68="LIVE",IF(VLOOKUP(A68,[1]RawData!A:DJ,79,FALSE)="","No Platform",VLOOKUP(A68,[1]RawData!A:DJ,79,FALSE)),"")</f>
        <v>R &amp; N</v>
      </c>
      <c r="L68" s="26">
        <f>IF(VLOOKUP(A68,[1]RawData!A:DJ,9,FALSE)="","No Date",VLOOKUP(A68,[1]RawData!A:DJ,9,FALSE))</f>
        <v>43122</v>
      </c>
      <c r="M68" s="27" t="str">
        <f>VLOOKUP(A68,[1]RawData!A:DJ,16,FALSE)</f>
        <v>Dawn Gallacher</v>
      </c>
      <c r="N68" s="26" t="str">
        <f>IF(F68="LIVE",IF(VLOOKUP(A68,[1]RawData!A:DJ,19,FALSE)="","No Project Manager",VLOOKUP(A68,[1]RawData!A:DJ,19,FALSE)),"")</f>
        <v>Donna Johnson</v>
      </c>
      <c r="O68" s="31">
        <f>VLOOKUP(A68,[1]RawData!A:DJ,77,FALSE)</f>
        <v>50</v>
      </c>
      <c r="P68" s="27">
        <f>VLOOKUP(A68,[1]RawData!A:DJ,78,FALSE)</f>
        <v>0</v>
      </c>
      <c r="Q68" s="26" t="str">
        <f>IF(F68="LIVE",IF(VLOOKUP(A68,[1]RawData!A:DJ,81,FALSE)="","No Delivery Team",VLOOKUP(A68,[1]RawData!A:DJ,81,FALSE)),"")</f>
        <v>ME</v>
      </c>
      <c r="R68" s="27" t="str">
        <f>VLOOKUP(A68,[1]RawData!A:DJ,80,FALSE)</f>
        <v>XO3648</v>
      </c>
      <c r="S68" s="26" t="str">
        <f>IF(F68="LIVE",IF(VLOOKUP(A68,[1]RawData!A:DJ,60,FALSE)="","No Date",VLOOKUP(A68,[1]RawData!A:DJ,60,FALSE)),"")</f>
        <v>No Date</v>
      </c>
      <c r="T68" s="26" t="str">
        <f>IF(VLOOKUP(A68,[1]RawData!A:DJ,61,FALSE)="","No Date",VLOOKUP(A68,[1]RawData!A:DJ,61,FALSE))</f>
        <v>No Date</v>
      </c>
      <c r="U68" s="26">
        <f>IF(F68="LIVE",IF(VLOOKUP(A68,[1]RawData!A:DJ,11,FALSE)="","No Date",VLOOKUP(A68,[1]RawData!A:DJ,11,FALSE)),"")</f>
        <v>43220</v>
      </c>
      <c r="V68" s="26" t="str">
        <f>IF(F68="LIVE",IF(VLOOKUP(A68,[1]RawData!A:DJ,82,FALSE)="","No Application",VLOOKUP(A68,[1]RawData!A:DJ,82,FALSE)),"")</f>
        <v>ISU</v>
      </c>
      <c r="W68" s="26" t="str">
        <f>IF(F68="LIVE",IF(VLOOKUP(A68,[1]RawData!A:DJ,83,FALSE)="","No Process",VLOOKUP(A68,[1]RawData!A:DJ,83,FALSE)),"")</f>
        <v>SPA</v>
      </c>
      <c r="X68" s="26" t="str">
        <f>IF(F68="LIVE",IF(VLOOKUP(A68,[1]RawData!A:DJ,84,FALSE)="","No Delivery Effort",VLOOKUP(A68,[1]RawData!A:DJ,84,FALSE)),"")</f>
        <v>0-30 days</v>
      </c>
      <c r="Y68" s="27" t="b">
        <f>VLOOKUP(A68,[1]RawData!A:DJ,85,FALSE)</f>
        <v>0</v>
      </c>
      <c r="Z68" s="26" t="str">
        <f>IF((AND(F68="LIVE",Y68=TRUE)),IF(VLOOKUP(A68,[1]RawData!A:DJ,86,FALSE)="","No Workaround Accountability",VLOOKUP(A68,[1]RawData!A:DJ,86,FALSE)),"")</f>
        <v/>
      </c>
      <c r="AA68" s="26" t="str">
        <f>IF((AND(F68="LIVE",Y68=TRUE)),IF(VLOOKUP(A68,[1]RawData!A:DJ,98,FALSE)="","No Workaround Frequency",VLOOKUP(A68,[1]RawData!A:DJ,98,FALSE)),"")</f>
        <v/>
      </c>
      <c r="AB68" s="26" t="str">
        <f>IF((AND(F68="LIVE",Y68=TRUE)),IF(VLOOKUP(A68,[1]RawData!A:DJ,99,FALSE)="","No Xoserve FTEs",VLOOKUP(A68,[1]RawData!A:DJ,99,FALSE)),"")</f>
        <v/>
      </c>
      <c r="AC68" s="26" t="str">
        <f>IF((AND(F68="LIVE",Y68=TRUE)),IF(VLOOKUP(A68,[1]RawData!A:DJ,94,FALSE)="","No Workaround Intensity",VLOOKUP(A68,[1]RawData!A:DJ,94,FALSE)),"")</f>
        <v/>
      </c>
      <c r="AD68" s="26" t="str">
        <f>IF((AND(F68="LIVE",Y68=TRUE)),IF(VLOOKUP(A68,[1]RawData!A:DJ,87,FALSE)="","No Lifespan Date",VLOOKUP(A68,[1]RawData!A:DJ,87,FALSE)),"")</f>
        <v/>
      </c>
      <c r="AE68" s="26" t="str">
        <f>IF(F68="LIVE",IF(VLOOKUP(A68,[1]RawData!A:DJ,100,FALSE)="","No Change Driver",VLOOKUP(A68,[1]RawData!A:DJ,100,FALSE)),"")</f>
        <v>Xoserve Internal CR (business improvement initiative)</v>
      </c>
      <c r="AF68" s="26" t="str">
        <f>IF(F68="LIVE",IF(VLOOKUP(A68,[1]RawData!A:DJ,101,FALSE)="","No Change Beneficiary",VLOOKUP(A68,[1]RawData!A:DJ,101,FALSE)),"")</f>
        <v>All UK Gas Market Participants</v>
      </c>
      <c r="AG68" s="26" t="b">
        <f>VLOOKUP(A68,[1]RawData!A:DJ,102,FALSE)</f>
        <v>1</v>
      </c>
      <c r="AH68" s="26" t="b">
        <f>VLOOKUP(A68,[1]RawData!A:DJ,103,FALSE)</f>
        <v>1</v>
      </c>
      <c r="AI68" s="26" t="b">
        <f>VLOOKUP(A68,[1]RawData!A:DJ,104,FALSE)</f>
        <v>1</v>
      </c>
      <c r="AJ68" s="26" t="str">
        <f>IF(F68="LIVE",IF(VLOOKUP(A68,[1]RawData!A:DJ,106,FALSE)="","No DSC Service Area",VLOOKUP(A68,[1]RawData!A:DJ,106,FALSE)),"")</f>
        <v>Service Area 23: Internal</v>
      </c>
      <c r="AK68" s="26" t="str">
        <f>IF(F68="LIVE",IF(VLOOKUP(A68,[1]RawData!A:DJ,107,FALSE)="","No Number of impacted DSC Service Areas",VLOOKUP(A68,[1]RawData!A:DJ,107,FALSE)),"")</f>
        <v>Two to Five</v>
      </c>
      <c r="AL68" s="26" t="str">
        <f>IF(F68="LIVE",IF(VLOOKUP(A68,[1]RawData!A:DJ,108,FALSE)="","No Change Improvement Scale",VLOOKUP(A68,[1]RawData!A:DJ,108,FALSE)),"")</f>
        <v>High</v>
      </c>
      <c r="AM68" s="27" t="b">
        <f>VLOOKUP(A68,[1]RawData!A:DJ,88,FALSE)</f>
        <v>0</v>
      </c>
      <c r="AN68" s="27" t="b">
        <f>VLOOKUP(A68,[1]RawData!A:DJ,90,FALSE)</f>
        <v>1</v>
      </c>
      <c r="AO68" s="27" t="b">
        <f>VLOOKUP(A68,[1]RawData!A:DJ,89,FALSE)</f>
        <v>0</v>
      </c>
      <c r="AP68" s="27" t="b">
        <f>VLOOKUP(A68,[1]RawData!A:DJ,109,FALSE)</f>
        <v>0</v>
      </c>
      <c r="AQ68" s="27" t="b">
        <f>VLOOKUP(A68,[1]RawData!A:DJ,96,FALSE)</f>
        <v>1</v>
      </c>
      <c r="AR68" s="27" t="b">
        <f>VLOOKUP(A68,[1]RawData!A:DJ,110,FALSE)</f>
        <v>1</v>
      </c>
      <c r="AS68" s="26" t="str">
        <f>IF(VLOOKUP($A68,[1]RawData!$A:$DJ,111,FALSE)="","No Date",VLOOKUP($A68,[1]RawData!$A:$DJ,111,FALSE))</f>
        <v>No Date</v>
      </c>
      <c r="AT68" s="26" t="str">
        <f>IF(VLOOKUP($A68,[1]RawData!$A:$DJ,112,FALSE)="","No Date",VLOOKUP($A68,[1]RawData!$A:$DJ,112,FALSE))</f>
        <v>No Date</v>
      </c>
      <c r="AU68" s="26" t="str">
        <f>IF(VLOOKUP($A68,[1]RawData!$A:$DJ,114,FALSE)="","No Date",VLOOKUP($A68,[1]RawData!$A:$DJ,114,FALSE))</f>
        <v>No Date</v>
      </c>
      <c r="AV68" s="26" t="str">
        <f>IF(VLOOKUP($A68,[1]RawData!$A:$DJ,113,FALSE)="","No Date",VLOOKUP($A68,[1]RawData!$A:$DJ,113,FALSE))</f>
        <v>No Date</v>
      </c>
    </row>
    <row r="69" spans="1:48">
      <c r="A69" s="23" t="s">
        <v>136</v>
      </c>
      <c r="B69" s="24" t="str">
        <f>VLOOKUP(G69,[1]StatusMappings!A:B,2,FALSE)</f>
        <v>1. Start-Up (Progressing through change governance)</v>
      </c>
      <c r="C69" s="23" t="s">
        <v>51</v>
      </c>
      <c r="D69" s="24" t="str">
        <f>VLOOKUP(A69,[1]RawData!A:DJ,2,FALSE)</f>
        <v>Removal of Backbiling Exceptions (BB02, BB04, BB05)</v>
      </c>
      <c r="E69" s="24" t="str">
        <f>VLOOKUP(A69,[1]RawData!A:DJ,20,FALSE)</f>
        <v>CR (Internal)</v>
      </c>
      <c r="F69" s="23" t="str">
        <f>VLOOKUP(A69,[1]RawData!A:DJ,21,FALSE)</f>
        <v>LIVE</v>
      </c>
      <c r="G69" s="23" t="str">
        <f>VLOOKUP(A69,[1]RawData!A:DJ,3,FALSE)</f>
        <v>2.2. Awaiting ME/BICC HLE Quote</v>
      </c>
      <c r="H69" s="25">
        <f t="shared" si="2"/>
        <v>0</v>
      </c>
      <c r="I69" s="25" t="str">
        <f>IF(ISNA(VLOOKUP(A69,[1]PrioritisationVariables!L:P,3,FALSE)),"",(VLOOKUP(A69,[1]PrioritisationVariables!L:P,3,FALSE)))</f>
        <v/>
      </c>
      <c r="J69" s="25" t="str">
        <f>IF(ISNA(VLOOKUP(A69,[1]PrioritisationVariables!L:P,5,FALSE)),"",(VLOOKUP(A69,[1]PrioritisationVariables!L:P,5,FALSE)))</f>
        <v/>
      </c>
      <c r="K69" s="26" t="str">
        <f>IF(F69="LIVE",IF(VLOOKUP(A69,[1]RawData!A:DJ,79,FALSE)="","No Platform",VLOOKUP(A69,[1]RawData!A:DJ,79,FALSE)),"")</f>
        <v>R &amp; N</v>
      </c>
      <c r="L69" s="26">
        <f>IF(VLOOKUP(A69,[1]RawData!A:DJ,9,FALSE)="","No Date",VLOOKUP(A69,[1]RawData!A:DJ,9,FALSE))</f>
        <v>43123</v>
      </c>
      <c r="M69" s="27" t="str">
        <f>VLOOKUP(A69,[1]RawData!A:DJ,16,FALSE)</f>
        <v>Jo Duncan</v>
      </c>
      <c r="N69" s="26" t="str">
        <f>IF(F69="LIVE",IF(VLOOKUP(A69,[1]RawData!A:DJ,19,FALSE)="","No Project Manager",VLOOKUP(A69,[1]RawData!A:DJ,19,FALSE)),"")</f>
        <v>Donna Johnson</v>
      </c>
      <c r="O69" s="31">
        <f>VLOOKUP(A69,[1]RawData!A:DJ,77,FALSE)</f>
        <v>50</v>
      </c>
      <c r="P69" s="27">
        <f>VLOOKUP(A69,[1]RawData!A:DJ,78,FALSE)</f>
        <v>0</v>
      </c>
      <c r="Q69" s="26" t="str">
        <f>IF(F69="LIVE",IF(VLOOKUP(A69,[1]RawData!A:DJ,81,FALSE)="","No Delivery Team",VLOOKUP(A69,[1]RawData!A:DJ,81,FALSE)),"")</f>
        <v>ME</v>
      </c>
      <c r="R69" s="27" t="str">
        <f>VLOOKUP(A69,[1]RawData!A:DJ,80,FALSE)</f>
        <v>XO3645</v>
      </c>
      <c r="S69" s="26" t="str">
        <f>IF(F69="LIVE",IF(VLOOKUP(A69,[1]RawData!A:DJ,60,FALSE)="","No Date",VLOOKUP(A69,[1]RawData!A:DJ,60,FALSE)),"")</f>
        <v>No Date</v>
      </c>
      <c r="T69" s="26" t="str">
        <f>IF(VLOOKUP(A69,[1]RawData!A:DJ,61,FALSE)="","No Date",VLOOKUP(A69,[1]RawData!A:DJ,61,FALSE))</f>
        <v>No Date</v>
      </c>
      <c r="U69" s="26">
        <f>IF(F69="LIVE",IF(VLOOKUP(A69,[1]RawData!A:DJ,11,FALSE)="","No Date",VLOOKUP(A69,[1]RawData!A:DJ,11,FALSE)),"")</f>
        <v>43281</v>
      </c>
      <c r="V69" s="26" t="str">
        <f>IF(F69="LIVE",IF(VLOOKUP(A69,[1]RawData!A:DJ,82,FALSE)="","No Application",VLOOKUP(A69,[1]RawData!A:DJ,82,FALSE)),"")</f>
        <v>ISU</v>
      </c>
      <c r="W69" s="26" t="str">
        <f>IF(F69="LIVE",IF(VLOOKUP(A69,[1]RawData!A:DJ,83,FALSE)="","No Process",VLOOKUP(A69,[1]RawData!A:DJ,83,FALSE)),"")</f>
        <v>Invoicing</v>
      </c>
      <c r="X69" s="26" t="str">
        <f>IF(F69="LIVE",IF(VLOOKUP(A69,[1]RawData!A:DJ,84,FALSE)="","No Delivery Effort",VLOOKUP(A69,[1]RawData!A:DJ,84,FALSE)),"")</f>
        <v>0-30 days</v>
      </c>
      <c r="Y69" s="27" t="b">
        <f>VLOOKUP(A69,[1]RawData!A:DJ,85,FALSE)</f>
        <v>1</v>
      </c>
      <c r="Z69" s="26" t="str">
        <f>IF((AND(F69="LIVE",Y69=TRUE)),IF(VLOOKUP(A69,[1]RawData!A:DJ,86,FALSE)="","No Workaround Accountability",VLOOKUP(A69,[1]RawData!A:DJ,86,FALSE)),"")</f>
        <v>Xoserve</v>
      </c>
      <c r="AA69" s="26" t="str">
        <f>IF((AND(F69="LIVE",Y69=TRUE)),IF(VLOOKUP(A69,[1]RawData!A:DJ,98,FALSE)="","No Workaround Frequency",VLOOKUP(A69,[1]RawData!A:DJ,98,FALSE)),"")</f>
        <v>Daily</v>
      </c>
      <c r="AB69" s="26" t="str">
        <f>IF((AND(F69="LIVE",Y69=TRUE)),IF(VLOOKUP(A69,[1]RawData!A:DJ,99,FALSE)="","No Xoserve FTEs",VLOOKUP(A69,[1]RawData!A:DJ,99,FALSE)),"")</f>
        <v>One</v>
      </c>
      <c r="AC69" s="26" t="str">
        <f>IF((AND(F69="LIVE",Y69=TRUE)),IF(VLOOKUP(A69,[1]RawData!A:DJ,94,FALSE)="","No Workaround Intensity",VLOOKUP(A69,[1]RawData!A:DJ,94,FALSE)),"")</f>
        <v>Medium</v>
      </c>
      <c r="AD69" s="26">
        <f>IF((AND(F69="LIVE",Y69=TRUE)),IF(VLOOKUP(A69,[1]RawData!A:DJ,87,FALSE)="","No Lifespan Date",VLOOKUP(A69,[1]RawData!A:DJ,87,FALSE)),"")</f>
        <v>43281</v>
      </c>
      <c r="AE69" s="26" t="str">
        <f>IF(F69="LIVE",IF(VLOOKUP(A69,[1]RawData!A:DJ,100,FALSE)="","No Change Driver",VLOOKUP(A69,[1]RawData!A:DJ,100,FALSE)),"")</f>
        <v>Xoserve Internal CR (business improvement initiative)</v>
      </c>
      <c r="AF69" s="26" t="str">
        <f>IF(F69="LIVE",IF(VLOOKUP(A69,[1]RawData!A:DJ,101,FALSE)="","No Change Beneficiary",VLOOKUP(A69,[1]RawData!A:DJ,101,FALSE)),"")</f>
        <v>Xoserve Only</v>
      </c>
      <c r="AG69" s="26" t="b">
        <f>VLOOKUP(A69,[1]RawData!A:DJ,102,FALSE)</f>
        <v>0</v>
      </c>
      <c r="AH69" s="26" t="b">
        <f>VLOOKUP(A69,[1]RawData!A:DJ,103,FALSE)</f>
        <v>0</v>
      </c>
      <c r="AI69" s="26" t="b">
        <f>VLOOKUP(A69,[1]RawData!A:DJ,104,FALSE)</f>
        <v>0</v>
      </c>
      <c r="AJ69" s="26" t="str">
        <f>IF(F69="LIVE",IF(VLOOKUP(A69,[1]RawData!A:DJ,106,FALSE)="","No DSC Service Area",VLOOKUP(A69,[1]RawData!A:DJ,106,FALSE)),"")</f>
        <v>Service Area 23: Internal</v>
      </c>
      <c r="AK69" s="26" t="str">
        <f>IF(F69="LIVE",IF(VLOOKUP(A69,[1]RawData!A:DJ,107,FALSE)="","No Number of impacted DSC Service Areas",VLOOKUP(A69,[1]RawData!A:DJ,107,FALSE)),"")</f>
        <v>None (Xoserve internal initiative)</v>
      </c>
      <c r="AL69" s="26" t="str">
        <f>IF(F69="LIVE",IF(VLOOKUP(A69,[1]RawData!A:DJ,108,FALSE)="","No Change Improvement Scale",VLOOKUP(A69,[1]RawData!A:DJ,108,FALSE)),"")</f>
        <v>Low</v>
      </c>
      <c r="AM69" s="27" t="b">
        <f>VLOOKUP(A69,[1]RawData!A:DJ,88,FALSE)</f>
        <v>0</v>
      </c>
      <c r="AN69" s="27" t="b">
        <f>VLOOKUP(A69,[1]RawData!A:DJ,90,FALSE)</f>
        <v>0</v>
      </c>
      <c r="AO69" s="27" t="b">
        <f>VLOOKUP(A69,[1]RawData!A:DJ,89,FALSE)</f>
        <v>0</v>
      </c>
      <c r="AP69" s="27" t="b">
        <f>VLOOKUP(A69,[1]RawData!A:DJ,109,FALSE)</f>
        <v>0</v>
      </c>
      <c r="AQ69" s="27" t="b">
        <f>VLOOKUP(A69,[1]RawData!A:DJ,96,FALSE)</f>
        <v>0</v>
      </c>
      <c r="AR69" s="27" t="b">
        <f>VLOOKUP(A69,[1]RawData!A:DJ,110,FALSE)</f>
        <v>0</v>
      </c>
      <c r="AS69" s="26" t="str">
        <f>IF(VLOOKUP($A69,[1]RawData!$A:$DJ,111,FALSE)="","No Date",VLOOKUP($A69,[1]RawData!$A:$DJ,111,FALSE))</f>
        <v>No Date</v>
      </c>
      <c r="AT69" s="26" t="str">
        <f>IF(VLOOKUP($A69,[1]RawData!$A:$DJ,112,FALSE)="","No Date",VLOOKUP($A69,[1]RawData!$A:$DJ,112,FALSE))</f>
        <v>No Date</v>
      </c>
      <c r="AU69" s="26" t="str">
        <f>IF(VLOOKUP($A69,[1]RawData!$A:$DJ,114,FALSE)="","No Date",VLOOKUP($A69,[1]RawData!$A:$DJ,114,FALSE))</f>
        <v>No Date</v>
      </c>
      <c r="AV69" s="26" t="str">
        <f>IF(VLOOKUP($A69,[1]RawData!$A:$DJ,113,FALSE)="","No Date",VLOOKUP($A69,[1]RawData!$A:$DJ,113,FALSE))</f>
        <v>No Date</v>
      </c>
    </row>
    <row r="70" spans="1:48">
      <c r="A70" s="23" t="s">
        <v>152</v>
      </c>
      <c r="B70" s="24" t="str">
        <f>VLOOKUP(G70,[1]StatusMappings!A:B,2,FALSE)</f>
        <v>1. Start-Up (Progressing through change governance)</v>
      </c>
      <c r="C70" s="23" t="s">
        <v>51</v>
      </c>
      <c r="D70" s="24" t="str">
        <f>VLOOKUP(A70,[1]RawData!A:DJ,2,FALSE)</f>
        <v>SAP T-Code Access – Modification to ISU &amp; BW Permissions for Data Office Aligned Resources</v>
      </c>
      <c r="E70" s="24" t="str">
        <f>VLOOKUP(A70,[1]RawData!A:DJ,20,FALSE)</f>
        <v>CR (Internal)</v>
      </c>
      <c r="F70" s="23" t="str">
        <f>VLOOKUP(A70,[1]RawData!A:DJ,21,FALSE)</f>
        <v>LIVE</v>
      </c>
      <c r="G70" s="23" t="str">
        <f>VLOOKUP(A70,[1]RawData!A:DJ,3,FALSE)</f>
        <v>2.2. Awaiting ME/BICC HLE Quote</v>
      </c>
      <c r="H70" s="25">
        <f t="shared" si="2"/>
        <v>0</v>
      </c>
      <c r="I70" s="25" t="str">
        <f>IF(ISNA(VLOOKUP(A70,[1]PrioritisationVariables!L:P,3,FALSE)),"",(VLOOKUP(A70,[1]PrioritisationVariables!L:P,3,FALSE)))</f>
        <v/>
      </c>
      <c r="J70" s="25" t="str">
        <f>IF(ISNA(VLOOKUP(A70,[1]PrioritisationVariables!L:P,5,FALSE)),"",(VLOOKUP(A70,[1]PrioritisationVariables!L:P,5,FALSE)))</f>
        <v/>
      </c>
      <c r="K70" s="26" t="str">
        <f>IF(F70="LIVE",IF(VLOOKUP(A70,[1]RawData!A:DJ,79,FALSE)="","No Platform",VLOOKUP(A70,[1]RawData!A:DJ,79,FALSE)),"")</f>
        <v>R &amp; N</v>
      </c>
      <c r="L70" s="26">
        <f>IF(VLOOKUP(A70,[1]RawData!A:DJ,9,FALSE)="","No Date",VLOOKUP(A70,[1]RawData!A:DJ,9,FALSE))</f>
        <v>43123</v>
      </c>
      <c r="M70" s="27" t="str">
        <f>VLOOKUP(A70,[1]RawData!A:DJ,16,FALSE)</f>
        <v>Steve Concannon</v>
      </c>
      <c r="N70" s="26" t="str">
        <f>IF(F70="LIVE",IF(VLOOKUP(A70,[1]RawData!A:DJ,19,FALSE)="","No Project Manager",VLOOKUP(A70,[1]RawData!A:DJ,19,FALSE)),"")</f>
        <v>Donna Johnson</v>
      </c>
      <c r="O70" s="31">
        <f>VLOOKUP(A70,[1]RawData!A:DJ,77,FALSE)</f>
        <v>50</v>
      </c>
      <c r="P70" s="27">
        <f>VLOOKUP(A70,[1]RawData!A:DJ,78,FALSE)</f>
        <v>0</v>
      </c>
      <c r="Q70" s="26" t="str">
        <f>IF(F70="LIVE",IF(VLOOKUP(A70,[1]RawData!A:DJ,81,FALSE)="","No Delivery Team",VLOOKUP(A70,[1]RawData!A:DJ,81,FALSE)),"")</f>
        <v>ME</v>
      </c>
      <c r="R70" s="27" t="str">
        <f>VLOOKUP(A70,[1]RawData!A:DJ,80,FALSE)</f>
        <v>XO3646</v>
      </c>
      <c r="S70" s="26" t="str">
        <f>IF(F70="LIVE",IF(VLOOKUP(A70,[1]RawData!A:DJ,60,FALSE)="","No Date",VLOOKUP(A70,[1]RawData!A:DJ,60,FALSE)),"")</f>
        <v>No Date</v>
      </c>
      <c r="T70" s="26" t="str">
        <f>IF(VLOOKUP(A70,[1]RawData!A:DJ,61,FALSE)="","No Date",VLOOKUP(A70,[1]RawData!A:DJ,61,FALSE))</f>
        <v>No Date</v>
      </c>
      <c r="U70" s="26">
        <f>IF(F70="LIVE",IF(VLOOKUP(A70,[1]RawData!A:DJ,11,FALSE)="","No Date",VLOOKUP(A70,[1]RawData!A:DJ,11,FALSE)),"")</f>
        <v>43159</v>
      </c>
      <c r="V70" s="26" t="str">
        <f>IF(F70="LIVE",IF(VLOOKUP(A70,[1]RawData!A:DJ,82,FALSE)="","No Application",VLOOKUP(A70,[1]RawData!A:DJ,82,FALSE)),"")</f>
        <v>AMT</v>
      </c>
      <c r="W70" s="26" t="str">
        <f>IF(F70="LIVE",IF(VLOOKUP(A70,[1]RawData!A:DJ,83,FALSE)="","No Process",VLOOKUP(A70,[1]RawData!A:DJ,83,FALSE)),"")</f>
        <v>Other</v>
      </c>
      <c r="X70" s="26" t="str">
        <f>IF(F70="LIVE",IF(VLOOKUP(A70,[1]RawData!A:DJ,84,FALSE)="","No Delivery Effort",VLOOKUP(A70,[1]RawData!A:DJ,84,FALSE)),"")</f>
        <v>30-60 days</v>
      </c>
      <c r="Y70" s="27" t="b">
        <f>VLOOKUP(A70,[1]RawData!A:DJ,85,FALSE)</f>
        <v>0</v>
      </c>
      <c r="Z70" s="26" t="str">
        <f>IF((AND(F70="LIVE",Y70=TRUE)),IF(VLOOKUP(A70,[1]RawData!A:DJ,86,FALSE)="","No Workaround Accountability",VLOOKUP(A70,[1]RawData!A:DJ,86,FALSE)),"")</f>
        <v/>
      </c>
      <c r="AA70" s="26" t="str">
        <f>IF((AND(F70="LIVE",Y70=TRUE)),IF(VLOOKUP(A70,[1]RawData!A:DJ,98,FALSE)="","No Workaround Frequency",VLOOKUP(A70,[1]RawData!A:DJ,98,FALSE)),"")</f>
        <v/>
      </c>
      <c r="AB70" s="26" t="str">
        <f>IF((AND(F70="LIVE",Y70=TRUE)),IF(VLOOKUP(A70,[1]RawData!A:DJ,99,FALSE)="","No Xoserve FTEs",VLOOKUP(A70,[1]RawData!A:DJ,99,FALSE)),"")</f>
        <v/>
      </c>
      <c r="AC70" s="26" t="str">
        <f>IF((AND(F70="LIVE",Y70=TRUE)),IF(VLOOKUP(A70,[1]RawData!A:DJ,94,FALSE)="","No Workaround Intensity",VLOOKUP(A70,[1]RawData!A:DJ,94,FALSE)),"")</f>
        <v/>
      </c>
      <c r="AD70" s="26" t="str">
        <f>IF((AND(F70="LIVE",Y70=TRUE)),IF(VLOOKUP(A70,[1]RawData!A:DJ,87,FALSE)="","No Lifespan Date",VLOOKUP(A70,[1]RawData!A:DJ,87,FALSE)),"")</f>
        <v/>
      </c>
      <c r="AE70" s="26" t="str">
        <f>IF(F70="LIVE",IF(VLOOKUP(A70,[1]RawData!A:DJ,100,FALSE)="","No Change Driver",VLOOKUP(A70,[1]RawData!A:DJ,100,FALSE)),"")</f>
        <v>Xoserve Internal CR (business improvement initiative)</v>
      </c>
      <c r="AF70" s="26" t="str">
        <f>IF(F70="LIVE",IF(VLOOKUP(A70,[1]RawData!A:DJ,101,FALSE)="","No Change Beneficiary",VLOOKUP(A70,[1]RawData!A:DJ,101,FALSE)),"")</f>
        <v>Xoserve Only</v>
      </c>
      <c r="AG70" s="26" t="b">
        <f>VLOOKUP(A70,[1]RawData!A:DJ,102,FALSE)</f>
        <v>0</v>
      </c>
      <c r="AH70" s="26" t="b">
        <f>VLOOKUP(A70,[1]RawData!A:DJ,103,FALSE)</f>
        <v>0</v>
      </c>
      <c r="AI70" s="26" t="b">
        <f>VLOOKUP(A70,[1]RawData!A:DJ,104,FALSE)</f>
        <v>0</v>
      </c>
      <c r="AJ70" s="26" t="str">
        <f>IF(F70="LIVE",IF(VLOOKUP(A70,[1]RawData!A:DJ,106,FALSE)="","No DSC Service Area",VLOOKUP(A70,[1]RawData!A:DJ,106,FALSE)),"")</f>
        <v>Service Area 23: Internal</v>
      </c>
      <c r="AK70" s="26" t="str">
        <f>IF(F70="LIVE",IF(VLOOKUP(A70,[1]RawData!A:DJ,107,FALSE)="","No Number of impacted DSC Service Areas",VLOOKUP(A70,[1]RawData!A:DJ,107,FALSE)),"")</f>
        <v>None (Xoserve internal initiative)</v>
      </c>
      <c r="AL70" s="26" t="str">
        <f>IF(F70="LIVE",IF(VLOOKUP(A70,[1]RawData!A:DJ,108,FALSE)="","No Change Improvement Scale",VLOOKUP(A70,[1]RawData!A:DJ,108,FALSE)),"")</f>
        <v>Medium</v>
      </c>
      <c r="AM70" s="27" t="b">
        <f>VLOOKUP(A70,[1]RawData!A:DJ,88,FALSE)</f>
        <v>0</v>
      </c>
      <c r="AN70" s="27" t="b">
        <f>VLOOKUP(A70,[1]RawData!A:DJ,90,FALSE)</f>
        <v>0</v>
      </c>
      <c r="AO70" s="27" t="b">
        <f>VLOOKUP(A70,[1]RawData!A:DJ,89,FALSE)</f>
        <v>0</v>
      </c>
      <c r="AP70" s="27" t="b">
        <f>VLOOKUP(A70,[1]RawData!A:DJ,109,FALSE)</f>
        <v>0</v>
      </c>
      <c r="AQ70" s="27" t="b">
        <f>VLOOKUP(A70,[1]RawData!A:DJ,96,FALSE)</f>
        <v>0</v>
      </c>
      <c r="AR70" s="27" t="b">
        <f>VLOOKUP(A70,[1]RawData!A:DJ,110,FALSE)</f>
        <v>0</v>
      </c>
      <c r="AS70" s="26" t="str">
        <f>IF(VLOOKUP($A70,[1]RawData!$A:$DJ,111,FALSE)="","No Date",VLOOKUP($A70,[1]RawData!$A:$DJ,111,FALSE))</f>
        <v>No Date</v>
      </c>
      <c r="AT70" s="26" t="str">
        <f>IF(VLOOKUP($A70,[1]RawData!$A:$DJ,112,FALSE)="","No Date",VLOOKUP($A70,[1]RawData!$A:$DJ,112,FALSE))</f>
        <v>No Date</v>
      </c>
      <c r="AU70" s="26" t="str">
        <f>IF(VLOOKUP($A70,[1]RawData!$A:$DJ,114,FALSE)="","No Date",VLOOKUP($A70,[1]RawData!$A:$DJ,114,FALSE))</f>
        <v>No Date</v>
      </c>
      <c r="AV70" s="26" t="str">
        <f>IF(VLOOKUP($A70,[1]RawData!$A:$DJ,113,FALSE)="","No Date",VLOOKUP($A70,[1]RawData!$A:$DJ,113,FALSE))</f>
        <v>No Date</v>
      </c>
    </row>
    <row r="71" spans="1:48" ht="30">
      <c r="A71" s="23" t="s">
        <v>137</v>
      </c>
      <c r="B71" s="24" t="str">
        <f>VLOOKUP(G71,[1]StatusMappings!A:B,2,FALSE)</f>
        <v>1. Start-Up (Progressing through change governance)</v>
      </c>
      <c r="C71" s="23" t="s">
        <v>65</v>
      </c>
      <c r="D71" s="24" t="str">
        <f>VLOOKUP(A71,[1]RawData!A:DJ,2,FALSE)</f>
        <v>Changes to settlement regime to address 
Unidentified Gas issues (MOD642)</v>
      </c>
      <c r="E71" s="24" t="str">
        <f>VLOOKUP(A71,[1]RawData!A:DJ,20,FALSE)</f>
        <v>CP</v>
      </c>
      <c r="F71" s="23" t="str">
        <f>VLOOKUP(A71,[1]RawData!A:DJ,21,FALSE)</f>
        <v>LIVE</v>
      </c>
      <c r="G71" s="23" t="str">
        <f>VLOOKUP(A71,[1]RawData!A:DJ,3,FALSE)</f>
        <v>0.5 Change Proposal awaiting MOD approval (ROM complete)</v>
      </c>
      <c r="H71" s="25">
        <f t="shared" si="2"/>
        <v>0</v>
      </c>
      <c r="I71" s="25" t="str">
        <f>IF(ISNA(VLOOKUP(A71,[1]PrioritisationVariables!L:P,3,FALSE)),"",(VLOOKUP(A71,[1]PrioritisationVariables!L:P,3,FALSE)))</f>
        <v/>
      </c>
      <c r="J71" s="25" t="str">
        <f>IF(ISNA(VLOOKUP(A71,[1]PrioritisationVariables!L:P,5,FALSE)),"",(VLOOKUP(A71,[1]PrioritisationVariables!L:P,5,FALSE)))</f>
        <v/>
      </c>
      <c r="K71" s="26" t="str">
        <f>IF(F71="LIVE",IF(VLOOKUP(A71,[1]RawData!A:DJ,79,FALSE)="","No Platform",VLOOKUP(A71,[1]RawData!A:DJ,79,FALSE)),"")</f>
        <v>R &amp; N</v>
      </c>
      <c r="L71" s="26">
        <f>IF(VLOOKUP(A71,[1]RawData!A:DJ,9,FALSE)="","No Date",VLOOKUP(A71,[1]RawData!A:DJ,9,FALSE))</f>
        <v>43125</v>
      </c>
      <c r="M71" s="27" t="str">
        <f>VLOOKUP(A71,[1]RawData!A:DJ,16,FALSE)</f>
        <v>Justine Price (Corona Energy)</v>
      </c>
      <c r="N71" s="26" t="str">
        <f>IF(F71="LIVE",IF(VLOOKUP(A71,[1]RawData!A:DJ,19,FALSE)="","No Project Manager",VLOOKUP(A71,[1]RawData!A:DJ,19,FALSE)),"")</f>
        <v>Steve Ganney</v>
      </c>
      <c r="O71" s="31">
        <f>VLOOKUP(A71,[1]RawData!A:DJ,77,FALSE)</f>
        <v>4</v>
      </c>
      <c r="P71" s="27">
        <f>VLOOKUP(A71,[1]RawData!A:DJ,78,FALSE)</f>
        <v>0</v>
      </c>
      <c r="Q71" s="26" t="str">
        <f>IF(F71="LIVE",IF(VLOOKUP(A71,[1]RawData!A:DJ,81,FALSE)="","No Delivery Team",VLOOKUP(A71,[1]RawData!A:DJ,81,FALSE)),"")</f>
        <v>Project Delivery</v>
      </c>
      <c r="R71" s="27">
        <f>VLOOKUP(A71,[1]RawData!A:DJ,80,FALSE)</f>
        <v>0</v>
      </c>
      <c r="S71" s="26">
        <f>IF(F71="LIVE",IF(VLOOKUP(A71,[1]RawData!A:DJ,60,FALSE)="","No Date",VLOOKUP(A71,[1]RawData!A:DJ,60,FALSE)),"")</f>
        <v>43138</v>
      </c>
      <c r="T71" s="26">
        <f>IF(VLOOKUP(A71,[1]RawData!A:DJ,61,FALSE)="","No Date",VLOOKUP(A71,[1]RawData!A:DJ,61,FALSE))</f>
        <v>43139</v>
      </c>
      <c r="U71" s="26">
        <f>IF(F71="LIVE",IF(VLOOKUP(A71,[1]RawData!A:DJ,11,FALSE)="","No Date",VLOOKUP(A71,[1]RawData!A:DJ,11,FALSE)),"")</f>
        <v>43138</v>
      </c>
      <c r="V71" s="26" t="str">
        <f>IF(F71="LIVE",IF(VLOOKUP(A71,[1]RawData!A:DJ,82,FALSE)="","No Application",VLOOKUP(A71,[1]RawData!A:DJ,82,FALSE)),"")</f>
        <v>No Application</v>
      </c>
      <c r="W71" s="26" t="str">
        <f>IF(F71="LIVE",IF(VLOOKUP(A71,[1]RawData!A:DJ,83,FALSE)="","No Process",VLOOKUP(A71,[1]RawData!A:DJ,83,FALSE)),"")</f>
        <v>No Process</v>
      </c>
      <c r="X71" s="26" t="str">
        <f>IF(F71="LIVE",IF(VLOOKUP(A71,[1]RawData!A:DJ,84,FALSE)="","No Delivery Effort",VLOOKUP(A71,[1]RawData!A:DJ,84,FALSE)),"")</f>
        <v>No Delivery Effort</v>
      </c>
      <c r="Y71" s="27" t="b">
        <f>VLOOKUP(A71,[1]RawData!A:DJ,85,FALSE)</f>
        <v>0</v>
      </c>
      <c r="Z71" s="26" t="str">
        <f>IF((AND(F71="LIVE",Y71=TRUE)),IF(VLOOKUP(A71,[1]RawData!A:DJ,86,FALSE)="","No Workaround Accountability",VLOOKUP(A71,[1]RawData!A:DJ,86,FALSE)),"")</f>
        <v/>
      </c>
      <c r="AA71" s="26" t="str">
        <f>IF((AND(F71="LIVE",Y71=TRUE)),IF(VLOOKUP(A71,[1]RawData!A:DJ,98,FALSE)="","No Workaround Frequency",VLOOKUP(A71,[1]RawData!A:DJ,98,FALSE)),"")</f>
        <v/>
      </c>
      <c r="AB71" s="26" t="str">
        <f>IF((AND(F71="LIVE",Y71=TRUE)),IF(VLOOKUP(A71,[1]RawData!A:DJ,99,FALSE)="","No Xoserve FTEs",VLOOKUP(A71,[1]RawData!A:DJ,99,FALSE)),"")</f>
        <v/>
      </c>
      <c r="AC71" s="26" t="str">
        <f>IF((AND(F71="LIVE",Y71=TRUE)),IF(VLOOKUP(A71,[1]RawData!A:DJ,94,FALSE)="","No Workaround Intensity",VLOOKUP(A71,[1]RawData!A:DJ,94,FALSE)),"")</f>
        <v/>
      </c>
      <c r="AD71" s="26" t="str">
        <f>IF((AND(F71="LIVE",Y71=TRUE)),IF(VLOOKUP(A71,[1]RawData!A:DJ,87,FALSE)="","No Lifespan Date",VLOOKUP(A71,[1]RawData!A:DJ,87,FALSE)),"")</f>
        <v/>
      </c>
      <c r="AE71" s="26" t="str">
        <f>IF(F71="LIVE",IF(VLOOKUP(A71,[1]RawData!A:DJ,100,FALSE)="","No Change Driver",VLOOKUP(A71,[1]RawData!A:DJ,100,FALSE)),"")</f>
        <v>No Change Driver</v>
      </c>
      <c r="AF71" s="26" t="str">
        <f>IF(F71="LIVE",IF(VLOOKUP(A71,[1]RawData!A:DJ,101,FALSE)="","No Change Beneficiary",VLOOKUP(A71,[1]RawData!A:DJ,101,FALSE)),"")</f>
        <v>No Change Beneficiary</v>
      </c>
      <c r="AG71" s="26" t="b">
        <f>VLOOKUP(A71,[1]RawData!A:DJ,102,FALSE)</f>
        <v>0</v>
      </c>
      <c r="AH71" s="26" t="b">
        <f>VLOOKUP(A71,[1]RawData!A:DJ,103,FALSE)</f>
        <v>0</v>
      </c>
      <c r="AI71" s="26" t="b">
        <f>VLOOKUP(A71,[1]RawData!A:DJ,104,FALSE)</f>
        <v>0</v>
      </c>
      <c r="AJ71" s="26" t="str">
        <f>IF(F71="LIVE",IF(VLOOKUP(A71,[1]RawData!A:DJ,106,FALSE)="","No DSC Service Area",VLOOKUP(A71,[1]RawData!A:DJ,106,FALSE)),"")</f>
        <v>No DSC Service Area</v>
      </c>
      <c r="AK71" s="26" t="str">
        <f>IF(F71="LIVE",IF(VLOOKUP(A71,[1]RawData!A:DJ,107,FALSE)="","No Number of impacted DSC Service Areas",VLOOKUP(A71,[1]RawData!A:DJ,107,FALSE)),"")</f>
        <v>No Number of impacted DSC Service Areas</v>
      </c>
      <c r="AL71" s="26" t="str">
        <f>IF(F71="LIVE",IF(VLOOKUP(A71,[1]RawData!A:DJ,108,FALSE)="","No Change Improvement Scale",VLOOKUP(A71,[1]RawData!A:DJ,108,FALSE)),"")</f>
        <v>No Change Improvement Scale</v>
      </c>
      <c r="AM71" s="27" t="b">
        <f>VLOOKUP(A71,[1]RawData!A:DJ,88,FALSE)</f>
        <v>0</v>
      </c>
      <c r="AN71" s="27" t="b">
        <f>VLOOKUP(A71,[1]RawData!A:DJ,90,FALSE)</f>
        <v>0</v>
      </c>
      <c r="AO71" s="27" t="b">
        <f>VLOOKUP(A71,[1]RawData!A:DJ,89,FALSE)</f>
        <v>0</v>
      </c>
      <c r="AP71" s="27" t="b">
        <f>VLOOKUP(A71,[1]RawData!A:DJ,109,FALSE)</f>
        <v>0</v>
      </c>
      <c r="AQ71" s="27" t="b">
        <f>VLOOKUP(A71,[1]RawData!A:DJ,96,FALSE)</f>
        <v>0</v>
      </c>
      <c r="AR71" s="27" t="b">
        <f>VLOOKUP(A71,[1]RawData!A:DJ,110,FALSE)</f>
        <v>0</v>
      </c>
      <c r="AS71" s="26" t="str">
        <f>IF(VLOOKUP($A71,[1]RawData!$A:$DJ,111,FALSE)="","No Date",VLOOKUP($A71,[1]RawData!$A:$DJ,111,FALSE))</f>
        <v>No Date</v>
      </c>
      <c r="AT71" s="26" t="str">
        <f>IF(VLOOKUP($A71,[1]RawData!$A:$DJ,112,FALSE)="","No Date",VLOOKUP($A71,[1]RawData!$A:$DJ,112,FALSE))</f>
        <v>No Date</v>
      </c>
      <c r="AU71" s="26" t="str">
        <f>IF(VLOOKUP($A71,[1]RawData!$A:$DJ,114,FALSE)="","No Date",VLOOKUP($A71,[1]RawData!$A:$DJ,114,FALSE))</f>
        <v>No Date</v>
      </c>
      <c r="AV71" s="26" t="str">
        <f>IF(VLOOKUP($A71,[1]RawData!$A:$DJ,113,FALSE)="","No Date",VLOOKUP($A71,[1]RawData!$A:$DJ,113,FALSE))</f>
        <v>No Date</v>
      </c>
    </row>
    <row r="72" spans="1:48" ht="45">
      <c r="A72" s="23" t="s">
        <v>138</v>
      </c>
      <c r="B72" s="24" t="str">
        <f>VLOOKUP(G72,[1]StatusMappings!A:B,2,FALSE)</f>
        <v>1. Start-Up (Progressing through change governance)</v>
      </c>
      <c r="C72" s="23" t="s">
        <v>52</v>
      </c>
      <c r="D72" s="24" t="str">
        <f>VLOOKUP(A72,[1]RawData!A:DJ,2,FALSE)</f>
        <v>Changes to settlement regime to address Unidentified Gas issues issues including retrospective correction(MOD 643)</v>
      </c>
      <c r="E72" s="24" t="str">
        <f>VLOOKUP(A72,[1]RawData!A:DJ,20,FALSE)</f>
        <v>CP</v>
      </c>
      <c r="F72" s="23" t="str">
        <f>VLOOKUP(A72,[1]RawData!A:DJ,21,FALSE)</f>
        <v>LIVE</v>
      </c>
      <c r="G72" s="23" t="str">
        <f>VLOOKUP(A72,[1]RawData!A:DJ,3,FALSE)</f>
        <v>0.5 Change Proposal awaiting MOD approval (ROM complete)</v>
      </c>
      <c r="H72" s="25">
        <f t="shared" si="2"/>
        <v>0</v>
      </c>
      <c r="I72" s="25" t="str">
        <f>IF(ISNA(VLOOKUP(A72,[1]PrioritisationVariables!L:P,3,FALSE)),"",(VLOOKUP(A72,[1]PrioritisationVariables!L:P,3,FALSE)))</f>
        <v/>
      </c>
      <c r="J72" s="25" t="str">
        <f>IF(ISNA(VLOOKUP(A72,[1]PrioritisationVariables!L:P,5,FALSE)),"",(VLOOKUP(A72,[1]PrioritisationVariables!L:P,5,FALSE)))</f>
        <v/>
      </c>
      <c r="K72" s="26" t="str">
        <f>IF(F72="LIVE",IF(VLOOKUP(A72,[1]RawData!A:DJ,79,FALSE)="","No Platform",VLOOKUP(A72,[1]RawData!A:DJ,79,FALSE)),"")</f>
        <v>R &amp; N</v>
      </c>
      <c r="L72" s="26">
        <f>IF(VLOOKUP(A72,[1]RawData!A:DJ,9,FALSE)="","No Date",VLOOKUP(A72,[1]RawData!A:DJ,9,FALSE))</f>
        <v>43125</v>
      </c>
      <c r="M72" s="27" t="str">
        <f>VLOOKUP(A72,[1]RawData!A:DJ,16,FALSE)</f>
        <v>Lorna Lewin (Orsted)
Lorna Lewin (Orsted)
Lorna Lewin ( Orsted )</v>
      </c>
      <c r="N72" s="26" t="str">
        <f>IF(F72="LIVE",IF(VLOOKUP(A72,[1]RawData!A:DJ,19,FALSE)="","No Project Manager",VLOOKUP(A72,[1]RawData!A:DJ,19,FALSE)),"")</f>
        <v>Steve Ganney</v>
      </c>
      <c r="O72" s="31">
        <f>VLOOKUP(A72,[1]RawData!A:DJ,77,FALSE)</f>
        <v>0</v>
      </c>
      <c r="P72" s="27">
        <f>VLOOKUP(A72,[1]RawData!A:DJ,78,FALSE)</f>
        <v>0</v>
      </c>
      <c r="Q72" s="26" t="str">
        <f>IF(F72="LIVE",IF(VLOOKUP(A72,[1]RawData!A:DJ,81,FALSE)="","No Delivery Team",VLOOKUP(A72,[1]RawData!A:DJ,81,FALSE)),"")</f>
        <v>Project Delivery</v>
      </c>
      <c r="R72" s="27">
        <f>VLOOKUP(A72,[1]RawData!A:DJ,80,FALSE)</f>
        <v>0</v>
      </c>
      <c r="S72" s="26">
        <f>IF(F72="LIVE",IF(VLOOKUP(A72,[1]RawData!A:DJ,60,FALSE)="","No Date",VLOOKUP(A72,[1]RawData!A:DJ,60,FALSE)),"")</f>
        <v>43138</v>
      </c>
      <c r="T72" s="26">
        <f>IF(VLOOKUP(A72,[1]RawData!A:DJ,61,FALSE)="","No Date",VLOOKUP(A72,[1]RawData!A:DJ,61,FALSE))</f>
        <v>43139</v>
      </c>
      <c r="U72" s="26">
        <f>IF(F72="LIVE",IF(VLOOKUP(A72,[1]RawData!A:DJ,11,FALSE)="","No Date",VLOOKUP(A72,[1]RawData!A:DJ,11,FALSE)),"")</f>
        <v>43138</v>
      </c>
      <c r="V72" s="26" t="str">
        <f>IF(F72="LIVE",IF(VLOOKUP(A72,[1]RawData!A:DJ,82,FALSE)="","No Application",VLOOKUP(A72,[1]RawData!A:DJ,82,FALSE)),"")</f>
        <v>No Application</v>
      </c>
      <c r="W72" s="26" t="str">
        <f>IF(F72="LIVE",IF(VLOOKUP(A72,[1]RawData!A:DJ,83,FALSE)="","No Process",VLOOKUP(A72,[1]RawData!A:DJ,83,FALSE)),"")</f>
        <v>No Process</v>
      </c>
      <c r="X72" s="26" t="str">
        <f>IF(F72="LIVE",IF(VLOOKUP(A72,[1]RawData!A:DJ,84,FALSE)="","No Delivery Effort",VLOOKUP(A72,[1]RawData!A:DJ,84,FALSE)),"")</f>
        <v>No Delivery Effort</v>
      </c>
      <c r="Y72" s="27" t="b">
        <f>VLOOKUP(A72,[1]RawData!A:DJ,85,FALSE)</f>
        <v>0</v>
      </c>
      <c r="Z72" s="26" t="str">
        <f>IF((AND(F72="LIVE",Y72=TRUE)),IF(VLOOKUP(A72,[1]RawData!A:DJ,86,FALSE)="","No Workaround Accountability",VLOOKUP(A72,[1]RawData!A:DJ,86,FALSE)),"")</f>
        <v/>
      </c>
      <c r="AA72" s="26" t="str">
        <f>IF((AND(F72="LIVE",Y72=TRUE)),IF(VLOOKUP(A72,[1]RawData!A:DJ,98,FALSE)="","No Workaround Frequency",VLOOKUP(A72,[1]RawData!A:DJ,98,FALSE)),"")</f>
        <v/>
      </c>
      <c r="AB72" s="26" t="str">
        <f>IF((AND(F72="LIVE",Y72=TRUE)),IF(VLOOKUP(A72,[1]RawData!A:DJ,99,FALSE)="","No Xoserve FTEs",VLOOKUP(A72,[1]RawData!A:DJ,99,FALSE)),"")</f>
        <v/>
      </c>
      <c r="AC72" s="26" t="str">
        <f>IF((AND(F72="LIVE",Y72=TRUE)),IF(VLOOKUP(A72,[1]RawData!A:DJ,94,FALSE)="","No Workaround Intensity",VLOOKUP(A72,[1]RawData!A:DJ,94,FALSE)),"")</f>
        <v/>
      </c>
      <c r="AD72" s="26" t="str">
        <f>IF((AND(F72="LIVE",Y72=TRUE)),IF(VLOOKUP(A72,[1]RawData!A:DJ,87,FALSE)="","No Lifespan Date",VLOOKUP(A72,[1]RawData!A:DJ,87,FALSE)),"")</f>
        <v/>
      </c>
      <c r="AE72" s="26" t="str">
        <f>IF(F72="LIVE",IF(VLOOKUP(A72,[1]RawData!A:DJ,100,FALSE)="","No Change Driver",VLOOKUP(A72,[1]RawData!A:DJ,100,FALSE)),"")</f>
        <v>No Change Driver</v>
      </c>
      <c r="AF72" s="26" t="str">
        <f>IF(F72="LIVE",IF(VLOOKUP(A72,[1]RawData!A:DJ,101,FALSE)="","No Change Beneficiary",VLOOKUP(A72,[1]RawData!A:DJ,101,FALSE)),"")</f>
        <v>No Change Beneficiary</v>
      </c>
      <c r="AG72" s="26" t="b">
        <f>VLOOKUP(A72,[1]RawData!A:DJ,102,FALSE)</f>
        <v>0</v>
      </c>
      <c r="AH72" s="26" t="b">
        <f>VLOOKUP(A72,[1]RawData!A:DJ,103,FALSE)</f>
        <v>0</v>
      </c>
      <c r="AI72" s="26" t="b">
        <f>VLOOKUP(A72,[1]RawData!A:DJ,104,FALSE)</f>
        <v>0</v>
      </c>
      <c r="AJ72" s="26" t="str">
        <f>IF(F72="LIVE",IF(VLOOKUP(A72,[1]RawData!A:DJ,106,FALSE)="","No DSC Service Area",VLOOKUP(A72,[1]RawData!A:DJ,106,FALSE)),"")</f>
        <v>No DSC Service Area</v>
      </c>
      <c r="AK72" s="26" t="str">
        <f>IF(F72="LIVE",IF(VLOOKUP(A72,[1]RawData!A:DJ,107,FALSE)="","No Number of impacted DSC Service Areas",VLOOKUP(A72,[1]RawData!A:DJ,107,FALSE)),"")</f>
        <v>No Number of impacted DSC Service Areas</v>
      </c>
      <c r="AL72" s="26" t="str">
        <f>IF(F72="LIVE",IF(VLOOKUP(A72,[1]RawData!A:DJ,108,FALSE)="","No Change Improvement Scale",VLOOKUP(A72,[1]RawData!A:DJ,108,FALSE)),"")</f>
        <v>No Change Improvement Scale</v>
      </c>
      <c r="AM72" s="27" t="b">
        <f>VLOOKUP(A72,[1]RawData!A:DJ,88,FALSE)</f>
        <v>0</v>
      </c>
      <c r="AN72" s="27" t="b">
        <f>VLOOKUP(A72,[1]RawData!A:DJ,90,FALSE)</f>
        <v>0</v>
      </c>
      <c r="AO72" s="27" t="b">
        <f>VLOOKUP(A72,[1]RawData!A:DJ,89,FALSE)</f>
        <v>0</v>
      </c>
      <c r="AP72" s="27" t="b">
        <f>VLOOKUP(A72,[1]RawData!A:DJ,109,FALSE)</f>
        <v>0</v>
      </c>
      <c r="AQ72" s="27" t="b">
        <f>VLOOKUP(A72,[1]RawData!A:DJ,96,FALSE)</f>
        <v>0</v>
      </c>
      <c r="AR72" s="27" t="b">
        <f>VLOOKUP(A72,[1]RawData!A:DJ,110,FALSE)</f>
        <v>0</v>
      </c>
      <c r="AS72" s="26" t="str">
        <f>IF(VLOOKUP($A72,[1]RawData!$A:$DJ,111,FALSE)="","No Date",VLOOKUP($A72,[1]RawData!$A:$DJ,111,FALSE))</f>
        <v>No Date</v>
      </c>
      <c r="AT72" s="26" t="str">
        <f>IF(VLOOKUP($A72,[1]RawData!$A:$DJ,112,FALSE)="","No Date",VLOOKUP($A72,[1]RawData!$A:$DJ,112,FALSE))</f>
        <v>No Date</v>
      </c>
      <c r="AU72" s="26" t="str">
        <f>IF(VLOOKUP($A72,[1]RawData!$A:$DJ,114,FALSE)="","No Date",VLOOKUP($A72,[1]RawData!$A:$DJ,114,FALSE))</f>
        <v>No Date</v>
      </c>
      <c r="AV72" s="26" t="str">
        <f>IF(VLOOKUP($A72,[1]RawData!$A:$DJ,113,FALSE)="","No Date",VLOOKUP($A72,[1]RawData!$A:$DJ,113,FALSE))</f>
        <v>No Date</v>
      </c>
    </row>
    <row r="73" spans="1:48" ht="30">
      <c r="A73" s="23" t="s">
        <v>139</v>
      </c>
      <c r="B73" s="24" t="str">
        <f>VLOOKUP(G73,[1]StatusMappings!A:B,2,FALSE)</f>
        <v>1. Start-Up (Progressing through change governance)</v>
      </c>
      <c r="C73" s="23" t="s">
        <v>52</v>
      </c>
      <c r="D73" s="24" t="str">
        <f>VLOOKUP(A73,[1]RawData!A:DJ,2,FALSE)</f>
        <v>Changes to settlement regime to address 
Unidentified Gas issues (642A)</v>
      </c>
      <c r="E73" s="24" t="str">
        <f>VLOOKUP(A73,[1]RawData!A:DJ,20,FALSE)</f>
        <v>CP</v>
      </c>
      <c r="F73" s="23" t="str">
        <f>VLOOKUP(A73,[1]RawData!A:DJ,21,FALSE)</f>
        <v>LIVE</v>
      </c>
      <c r="G73" s="23" t="str">
        <f>VLOOKUP(A73,[1]RawData!A:DJ,3,FALSE)</f>
        <v>0.5 Change Proposal awaiting MOD approval (ROM complete)</v>
      </c>
      <c r="H73" s="25">
        <f t="shared" si="2"/>
        <v>0</v>
      </c>
      <c r="I73" s="25" t="str">
        <f>IF(ISNA(VLOOKUP(A73,[1]PrioritisationVariables!L:P,3,FALSE)),"",(VLOOKUP(A73,[1]PrioritisationVariables!L:P,3,FALSE)))</f>
        <v/>
      </c>
      <c r="J73" s="25" t="str">
        <f>IF(ISNA(VLOOKUP(A73,[1]PrioritisationVariables!L:P,5,FALSE)),"",(VLOOKUP(A73,[1]PrioritisationVariables!L:P,5,FALSE)))</f>
        <v/>
      </c>
      <c r="K73" s="26" t="str">
        <f>IF(F73="LIVE",IF(VLOOKUP(A73,[1]RawData!A:DJ,79,FALSE)="","No Platform",VLOOKUP(A73,[1]RawData!A:DJ,79,FALSE)),"")</f>
        <v>R &amp; N</v>
      </c>
      <c r="L73" s="26">
        <f>IF(VLOOKUP(A73,[1]RawData!A:DJ,9,FALSE)="","No Date",VLOOKUP(A73,[1]RawData!A:DJ,9,FALSE))</f>
        <v>43125</v>
      </c>
      <c r="M73" s="27" t="str">
        <f>VLOOKUP(A73,[1]RawData!A:DJ,16,FALSE)</f>
        <v>Kirsty Dudley (Eon)</v>
      </c>
      <c r="N73" s="26" t="str">
        <f>IF(F73="LIVE",IF(VLOOKUP(A73,[1]RawData!A:DJ,19,FALSE)="","No Project Manager",VLOOKUP(A73,[1]RawData!A:DJ,19,FALSE)),"")</f>
        <v>Steve Ganney</v>
      </c>
      <c r="O73" s="31">
        <f>VLOOKUP(A73,[1]RawData!A:DJ,77,FALSE)</f>
        <v>0</v>
      </c>
      <c r="P73" s="27">
        <f>VLOOKUP(A73,[1]RawData!A:DJ,78,FALSE)</f>
        <v>0</v>
      </c>
      <c r="Q73" s="26" t="str">
        <f>IF(F73="LIVE",IF(VLOOKUP(A73,[1]RawData!A:DJ,81,FALSE)="","No Delivery Team",VLOOKUP(A73,[1]RawData!A:DJ,81,FALSE)),"")</f>
        <v>Project Delivery</v>
      </c>
      <c r="R73" s="27">
        <f>VLOOKUP(A73,[1]RawData!A:DJ,80,FALSE)</f>
        <v>0</v>
      </c>
      <c r="S73" s="26">
        <f>IF(F73="LIVE",IF(VLOOKUP(A73,[1]RawData!A:DJ,60,FALSE)="","No Date",VLOOKUP(A73,[1]RawData!A:DJ,60,FALSE)),"")</f>
        <v>43138</v>
      </c>
      <c r="T73" s="26">
        <f>IF(VLOOKUP(A73,[1]RawData!A:DJ,61,FALSE)="","No Date",VLOOKUP(A73,[1]RawData!A:DJ,61,FALSE))</f>
        <v>43139</v>
      </c>
      <c r="U73" s="26">
        <f>IF(F73="LIVE",IF(VLOOKUP(A73,[1]RawData!A:DJ,11,FALSE)="","No Date",VLOOKUP(A73,[1]RawData!A:DJ,11,FALSE)),"")</f>
        <v>43138</v>
      </c>
      <c r="V73" s="26" t="str">
        <f>IF(F73="LIVE",IF(VLOOKUP(A73,[1]RawData!A:DJ,82,FALSE)="","No Application",VLOOKUP(A73,[1]RawData!A:DJ,82,FALSE)),"")</f>
        <v>No Application</v>
      </c>
      <c r="W73" s="26" t="str">
        <f>IF(F73="LIVE",IF(VLOOKUP(A73,[1]RawData!A:DJ,83,FALSE)="","No Process",VLOOKUP(A73,[1]RawData!A:DJ,83,FALSE)),"")</f>
        <v>No Process</v>
      </c>
      <c r="X73" s="26" t="str">
        <f>IF(F73="LIVE",IF(VLOOKUP(A73,[1]RawData!A:DJ,84,FALSE)="","No Delivery Effort",VLOOKUP(A73,[1]RawData!A:DJ,84,FALSE)),"")</f>
        <v>No Delivery Effort</v>
      </c>
      <c r="Y73" s="27" t="b">
        <f>VLOOKUP(A73,[1]RawData!A:DJ,85,FALSE)</f>
        <v>0</v>
      </c>
      <c r="Z73" s="26" t="str">
        <f>IF((AND(F73="LIVE",Y73=TRUE)),IF(VLOOKUP(A73,[1]RawData!A:DJ,86,FALSE)="","No Workaround Accountability",VLOOKUP(A73,[1]RawData!A:DJ,86,FALSE)),"")</f>
        <v/>
      </c>
      <c r="AA73" s="26" t="str">
        <f>IF((AND(F73="LIVE",Y73=TRUE)),IF(VLOOKUP(A73,[1]RawData!A:DJ,98,FALSE)="","No Workaround Frequency",VLOOKUP(A73,[1]RawData!A:DJ,98,FALSE)),"")</f>
        <v/>
      </c>
      <c r="AB73" s="26" t="str">
        <f>IF((AND(F73="LIVE",Y73=TRUE)),IF(VLOOKUP(A73,[1]RawData!A:DJ,99,FALSE)="","No Xoserve FTEs",VLOOKUP(A73,[1]RawData!A:DJ,99,FALSE)),"")</f>
        <v/>
      </c>
      <c r="AC73" s="26" t="str">
        <f>IF((AND(F73="LIVE",Y73=TRUE)),IF(VLOOKUP(A73,[1]RawData!A:DJ,94,FALSE)="","No Workaround Intensity",VLOOKUP(A73,[1]RawData!A:DJ,94,FALSE)),"")</f>
        <v/>
      </c>
      <c r="AD73" s="26" t="str">
        <f>IF((AND(F73="LIVE",Y73=TRUE)),IF(VLOOKUP(A73,[1]RawData!A:DJ,87,FALSE)="","No Lifespan Date",VLOOKUP(A73,[1]RawData!A:DJ,87,FALSE)),"")</f>
        <v/>
      </c>
      <c r="AE73" s="26" t="str">
        <f>IF(F73="LIVE",IF(VLOOKUP(A73,[1]RawData!A:DJ,100,FALSE)="","No Change Driver",VLOOKUP(A73,[1]RawData!A:DJ,100,FALSE)),"")</f>
        <v>No Change Driver</v>
      </c>
      <c r="AF73" s="26" t="str">
        <f>IF(F73="LIVE",IF(VLOOKUP(A73,[1]RawData!A:DJ,101,FALSE)="","No Change Beneficiary",VLOOKUP(A73,[1]RawData!A:DJ,101,FALSE)),"")</f>
        <v>No Change Beneficiary</v>
      </c>
      <c r="AG73" s="26" t="b">
        <f>VLOOKUP(A73,[1]RawData!A:DJ,102,FALSE)</f>
        <v>0</v>
      </c>
      <c r="AH73" s="26" t="b">
        <f>VLOOKUP(A73,[1]RawData!A:DJ,103,FALSE)</f>
        <v>0</v>
      </c>
      <c r="AI73" s="26" t="b">
        <f>VLOOKUP(A73,[1]RawData!A:DJ,104,FALSE)</f>
        <v>0</v>
      </c>
      <c r="AJ73" s="26" t="str">
        <f>IF(F73="LIVE",IF(VLOOKUP(A73,[1]RawData!A:DJ,106,FALSE)="","No DSC Service Area",VLOOKUP(A73,[1]RawData!A:DJ,106,FALSE)),"")</f>
        <v>No DSC Service Area</v>
      </c>
      <c r="AK73" s="26" t="str">
        <f>IF(F73="LIVE",IF(VLOOKUP(A73,[1]RawData!A:DJ,107,FALSE)="","No Number of impacted DSC Service Areas",VLOOKUP(A73,[1]RawData!A:DJ,107,FALSE)),"")</f>
        <v>No Number of impacted DSC Service Areas</v>
      </c>
      <c r="AL73" s="26" t="str">
        <f>IF(F73="LIVE",IF(VLOOKUP(A73,[1]RawData!A:DJ,108,FALSE)="","No Change Improvement Scale",VLOOKUP(A73,[1]RawData!A:DJ,108,FALSE)),"")</f>
        <v>No Change Improvement Scale</v>
      </c>
      <c r="AM73" s="27" t="b">
        <f>VLOOKUP(A73,[1]RawData!A:DJ,88,FALSE)</f>
        <v>0</v>
      </c>
      <c r="AN73" s="27" t="b">
        <f>VLOOKUP(A73,[1]RawData!A:DJ,90,FALSE)</f>
        <v>0</v>
      </c>
      <c r="AO73" s="27" t="b">
        <f>VLOOKUP(A73,[1]RawData!A:DJ,89,FALSE)</f>
        <v>0</v>
      </c>
      <c r="AP73" s="27" t="b">
        <f>VLOOKUP(A73,[1]RawData!A:DJ,109,FALSE)</f>
        <v>0</v>
      </c>
      <c r="AQ73" s="27" t="b">
        <f>VLOOKUP(A73,[1]RawData!A:DJ,96,FALSE)</f>
        <v>0</v>
      </c>
      <c r="AR73" s="27" t="b">
        <f>VLOOKUP(A73,[1]RawData!A:DJ,110,FALSE)</f>
        <v>0</v>
      </c>
      <c r="AS73" s="26" t="str">
        <f>IF(VLOOKUP($A73,[1]RawData!$A:$DJ,111,FALSE)="","No Date",VLOOKUP($A73,[1]RawData!$A:$DJ,111,FALSE))</f>
        <v>No Date</v>
      </c>
      <c r="AT73" s="26" t="str">
        <f>IF(VLOOKUP($A73,[1]RawData!$A:$DJ,112,FALSE)="","No Date",VLOOKUP($A73,[1]RawData!$A:$DJ,112,FALSE))</f>
        <v>No Date</v>
      </c>
      <c r="AU73" s="26" t="str">
        <f>IF(VLOOKUP($A73,[1]RawData!$A:$DJ,114,FALSE)="","No Date",VLOOKUP($A73,[1]RawData!$A:$DJ,114,FALSE))</f>
        <v>No Date</v>
      </c>
      <c r="AV73" s="26" t="str">
        <f>IF(VLOOKUP($A73,[1]RawData!$A:$DJ,113,FALSE)="","No Date",VLOOKUP($A73,[1]RawData!$A:$DJ,113,FALSE))</f>
        <v>No Date</v>
      </c>
    </row>
    <row r="74" spans="1:48" ht="30">
      <c r="A74" s="23" t="s">
        <v>140</v>
      </c>
      <c r="B74" s="24" t="str">
        <f>VLOOKUP(G74,[1]StatusMappings!A:B,2,FALSE)</f>
        <v>2. Change sanction/approved and in project delivery</v>
      </c>
      <c r="C74" s="23" t="s">
        <v>63</v>
      </c>
      <c r="D74" s="24" t="str">
        <f>VLOOKUP(A74,[1]RawData!A:DJ,2,FALSE)</f>
        <v>Recording of DN Siteworks’ / New Network Connection Reference in Central systems
(ON HOLD PENDING NEW CO)</v>
      </c>
      <c r="E74" s="24" t="str">
        <f>VLOOKUP(A74,[1]RawData!A:DJ,20,FALSE)</f>
        <v>CP</v>
      </c>
      <c r="F74" s="23" t="str">
        <f>VLOOKUP(A74,[1]RawData!A:DJ,21,FALSE)</f>
        <v>LIVE</v>
      </c>
      <c r="G74" s="23" t="str">
        <f>VLOOKUP(A74,[1]RawData!A:DJ,3,FALSE)</f>
        <v>11. Change In Delivery</v>
      </c>
      <c r="H74" s="25">
        <f t="shared" si="2"/>
        <v>0</v>
      </c>
      <c r="I74" s="25" t="str">
        <f>IF(ISNA(VLOOKUP(A74,[1]PrioritisationVariables!L:P,3,FALSE)),"",(VLOOKUP(A74,[1]PrioritisationVariables!L:P,3,FALSE)))</f>
        <v>Low</v>
      </c>
      <c r="J74" s="25" t="str">
        <f>IF(ISNA(VLOOKUP(A74,[1]PrioritisationVariables!L:P,5,FALSE)),"",(VLOOKUP(A74,[1]PrioritisationVariables!L:P,5,FALSE)))</f>
        <v>Low</v>
      </c>
      <c r="K74" s="26" t="str">
        <f>IF(F74="LIVE",IF(VLOOKUP(A74,[1]RawData!A:DJ,79,FALSE)="","No Platform",VLOOKUP(A74,[1]RawData!A:DJ,79,FALSE)),"")</f>
        <v>R &amp; N</v>
      </c>
      <c r="L74" s="26">
        <f>IF(VLOOKUP(A74,[1]RawData!A:DJ,9,FALSE)="","No Date",VLOOKUP(A74,[1]RawData!A:DJ,9,FALSE))</f>
        <v>41624</v>
      </c>
      <c r="M74" s="27" t="str">
        <f>VLOOKUP(A74,[1]RawData!A:DJ,16,FALSE)</f>
        <v>Joel Martin</v>
      </c>
      <c r="N74" s="26" t="str">
        <f>IF(F74="LIVE",IF(VLOOKUP(A74,[1]RawData!A:DJ,19,FALSE)="","No Project Manager",VLOOKUP(A74,[1]RawData!A:DJ,19,FALSE)),"")</f>
        <v>Christina Francis</v>
      </c>
      <c r="O74" s="31">
        <f>VLOOKUP(A74,[1]RawData!A:DJ,77,FALSE)</f>
        <v>2</v>
      </c>
      <c r="P74" s="27" t="str">
        <f>VLOOKUP(A74,[1]RawData!A:DJ,78,FALSE)</f>
        <v>n/a</v>
      </c>
      <c r="Q74" s="26" t="str">
        <f>IF(F74="LIVE",IF(VLOOKUP(A74,[1]RawData!A:DJ,81,FALSE)="","No Delivery Team",VLOOKUP(A74,[1]RawData!A:DJ,81,FALSE)),"")</f>
        <v>Project Delivery</v>
      </c>
      <c r="R74" s="27">
        <f>VLOOKUP(A74,[1]RawData!A:DJ,80,FALSE)</f>
        <v>0</v>
      </c>
      <c r="S74" s="26">
        <f>IF(F74="LIVE",IF(VLOOKUP(A74,[1]RawData!A:DJ,60,FALSE)="","No Date",VLOOKUP(A74,[1]RawData!A:DJ,60,FALSE)),"")</f>
        <v>43280</v>
      </c>
      <c r="T74" s="26" t="str">
        <f>IF(VLOOKUP(A74,[1]RawData!A:DJ,61,FALSE)="","No Date",VLOOKUP(A74,[1]RawData!A:DJ,61,FALSE))</f>
        <v>No Date</v>
      </c>
      <c r="U74" s="26">
        <f>IF(F74="LIVE",IF(VLOOKUP(A74,[1]RawData!A:DJ,11,FALSE)="","No Date",VLOOKUP(A74,[1]RawData!A:DJ,11,FALSE)),"")</f>
        <v>43280</v>
      </c>
      <c r="V74" s="26" t="str">
        <f>IF(F74="LIVE",IF(VLOOKUP(A74,[1]RawData!A:DJ,82,FALSE)="","No Application",VLOOKUP(A74,[1]RawData!A:DJ,82,FALSE)),"")</f>
        <v>ISU</v>
      </c>
      <c r="W74" s="26" t="str">
        <f>IF(F74="LIVE",IF(VLOOKUP(A74,[1]RawData!A:DJ,83,FALSE)="","No Process",VLOOKUP(A74,[1]RawData!A:DJ,83,FALSE)),"")</f>
        <v>SPA</v>
      </c>
      <c r="X74" s="26" t="str">
        <f>IF(F74="LIVE",IF(VLOOKUP(A74,[1]RawData!A:DJ,84,FALSE)="","No Delivery Effort",VLOOKUP(A74,[1]RawData!A:DJ,84,FALSE)),"")</f>
        <v>31-100days</v>
      </c>
      <c r="Y74" s="27" t="b">
        <f>VLOOKUP(A74,[1]RawData!A:DJ,85,FALSE)</f>
        <v>0</v>
      </c>
      <c r="Z74" s="26" t="str">
        <f>IF((AND(F74="LIVE",Y74=TRUE)),IF(VLOOKUP(A74,[1]RawData!A:DJ,86,FALSE)="","No Workaround Accountability",VLOOKUP(A74,[1]RawData!A:DJ,86,FALSE)),"")</f>
        <v/>
      </c>
      <c r="AA74" s="26" t="str">
        <f>IF((AND(F74="LIVE",Y74=TRUE)),IF(VLOOKUP(A74,[1]RawData!A:DJ,98,FALSE)="","No Workaround Frequency",VLOOKUP(A74,[1]RawData!A:DJ,98,FALSE)),"")</f>
        <v/>
      </c>
      <c r="AB74" s="26" t="str">
        <f>IF((AND(F74="LIVE",Y74=TRUE)),IF(VLOOKUP(A74,[1]RawData!A:DJ,99,FALSE)="","No Xoserve FTEs",VLOOKUP(A74,[1]RawData!A:DJ,99,FALSE)),"")</f>
        <v/>
      </c>
      <c r="AC74" s="26" t="str">
        <f>IF((AND(F74="LIVE",Y74=TRUE)),IF(VLOOKUP(A74,[1]RawData!A:DJ,94,FALSE)="","No Workaround Intensity",VLOOKUP(A74,[1]RawData!A:DJ,94,FALSE)),"")</f>
        <v/>
      </c>
      <c r="AD74" s="26" t="str">
        <f>IF((AND(F74="LIVE",Y74=TRUE)),IF(VLOOKUP(A74,[1]RawData!A:DJ,87,FALSE)="","No Lifespan Date",VLOOKUP(A74,[1]RawData!A:DJ,87,FALSE)),"")</f>
        <v/>
      </c>
      <c r="AE74" s="26" t="str">
        <f>IF(F74="LIVE",IF(VLOOKUP(A74,[1]RawData!A:DJ,100,FALSE)="","No Change Driver",VLOOKUP(A74,[1]RawData!A:DJ,100,FALSE)),"")</f>
        <v>No Change Driver</v>
      </c>
      <c r="AF74" s="26" t="str">
        <f>IF(F74="LIVE",IF(VLOOKUP(A74,[1]RawData!A:DJ,101,FALSE)="","No Change Beneficiary",VLOOKUP(A74,[1]RawData!A:DJ,101,FALSE)),"")</f>
        <v>No Change Beneficiary</v>
      </c>
      <c r="AG74" s="26" t="b">
        <f>VLOOKUP(A74,[1]RawData!A:DJ,102,FALSE)</f>
        <v>0</v>
      </c>
      <c r="AH74" s="26" t="b">
        <f>VLOOKUP(A74,[1]RawData!A:DJ,103,FALSE)</f>
        <v>0</v>
      </c>
      <c r="AI74" s="26" t="b">
        <f>VLOOKUP(A74,[1]RawData!A:DJ,104,FALSE)</f>
        <v>0</v>
      </c>
      <c r="AJ74" s="26" t="str">
        <f>IF(F74="LIVE",IF(VLOOKUP(A74,[1]RawData!A:DJ,106,FALSE)="","No DSC Service Area",VLOOKUP(A74,[1]RawData!A:DJ,106,FALSE)),"")</f>
        <v>No DSC Service Area</v>
      </c>
      <c r="AK74" s="26" t="str">
        <f>IF(F74="LIVE",IF(VLOOKUP(A74,[1]RawData!A:DJ,107,FALSE)="","No Number of impacted DSC Service Areas",VLOOKUP(A74,[1]RawData!A:DJ,107,FALSE)),"")</f>
        <v>No Number of impacted DSC Service Areas</v>
      </c>
      <c r="AL74" s="26" t="str">
        <f>IF(F74="LIVE",IF(VLOOKUP(A74,[1]RawData!A:DJ,108,FALSE)="","No Change Improvement Scale",VLOOKUP(A74,[1]RawData!A:DJ,108,FALSE)),"")</f>
        <v>No Change Improvement Scale</v>
      </c>
      <c r="AM74" s="27" t="b">
        <f>VLOOKUP(A74,[1]RawData!A:DJ,88,FALSE)</f>
        <v>0</v>
      </c>
      <c r="AN74" s="27" t="b">
        <f>VLOOKUP(A74,[1]RawData!A:DJ,90,FALSE)</f>
        <v>0</v>
      </c>
      <c r="AO74" s="27" t="b">
        <f>VLOOKUP(A74,[1]RawData!A:DJ,89,FALSE)</f>
        <v>0</v>
      </c>
      <c r="AP74" s="27" t="b">
        <f>VLOOKUP(A74,[1]RawData!A:DJ,109,FALSE)</f>
        <v>0</v>
      </c>
      <c r="AQ74" s="27" t="b">
        <f>VLOOKUP(A74,[1]RawData!A:DJ,96,FALSE)</f>
        <v>0</v>
      </c>
      <c r="AR74" s="27" t="b">
        <f>VLOOKUP(A74,[1]RawData!A:DJ,110,FALSE)</f>
        <v>0</v>
      </c>
      <c r="AS74" s="26">
        <f>IF(VLOOKUP($A74,[1]RawData!$A:$DJ,111,FALSE)="","No Date",VLOOKUP($A74,[1]RawData!$A:$DJ,111,FALSE))</f>
        <v>43019</v>
      </c>
      <c r="AT74" s="26">
        <f>IF(VLOOKUP($A74,[1]RawData!$A:$DJ,112,FALSE)="","No Date",VLOOKUP($A74,[1]RawData!$A:$DJ,112,FALSE))</f>
        <v>43019</v>
      </c>
      <c r="AU74" s="26">
        <f>IF(VLOOKUP($A74,[1]RawData!$A:$DJ,114,FALSE)="","No Date",VLOOKUP($A74,[1]RawData!$A:$DJ,114,FALSE))</f>
        <v>43110</v>
      </c>
      <c r="AV74" s="26" t="str">
        <f>IF(VLOOKUP($A74,[1]RawData!$A:$DJ,113,FALSE)="","No Date",VLOOKUP($A74,[1]RawData!$A:$DJ,113,FALSE))</f>
        <v>No Date</v>
      </c>
    </row>
    <row r="75" spans="1:48" ht="30">
      <c r="A75" s="23" t="s">
        <v>141</v>
      </c>
      <c r="B75" s="24" t="str">
        <f>VLOOKUP(G75,[1]StatusMappings!A:B,2,FALSE)</f>
        <v>2. Change sanction/approved and in project delivery</v>
      </c>
      <c r="C75" s="23" t="s">
        <v>63</v>
      </c>
      <c r="D75" s="24" t="str">
        <f>VLOOKUP(A75,[1]RawData!A:DJ,2,FALSE)</f>
        <v>Create new “role” for CMS to cover all activities undertaken within a Distribution Network
(ON HOLD PENDING NEW CO)</v>
      </c>
      <c r="E75" s="24" t="str">
        <f>VLOOKUP(A75,[1]RawData!A:DJ,20,FALSE)</f>
        <v>CP</v>
      </c>
      <c r="F75" s="23" t="str">
        <f>VLOOKUP(A75,[1]RawData!A:DJ,21,FALSE)</f>
        <v>LIVE</v>
      </c>
      <c r="G75" s="23" t="str">
        <f>VLOOKUP(A75,[1]RawData!A:DJ,3,FALSE)</f>
        <v>11. Change In Delivery</v>
      </c>
      <c r="H75" s="25">
        <f t="shared" si="2"/>
        <v>0</v>
      </c>
      <c r="I75" s="25" t="str">
        <f>IF(ISNA(VLOOKUP(A75,[1]PrioritisationVariables!L:P,3,FALSE)),"",(VLOOKUP(A75,[1]PrioritisationVariables!L:P,3,FALSE)))</f>
        <v>Low</v>
      </c>
      <c r="J75" s="25" t="str">
        <f>IF(ISNA(VLOOKUP(A75,[1]PrioritisationVariables!L:P,5,FALSE)),"",(VLOOKUP(A75,[1]PrioritisationVariables!L:P,5,FALSE)))</f>
        <v>Low</v>
      </c>
      <c r="K75" s="26" t="str">
        <f>IF(F75="LIVE",IF(VLOOKUP(A75,[1]RawData!A:DJ,79,FALSE)="","No Platform",VLOOKUP(A75,[1]RawData!A:DJ,79,FALSE)),"")</f>
        <v>R &amp; N</v>
      </c>
      <c r="L75" s="26">
        <f>IF(VLOOKUP(A75,[1]RawData!A:DJ,9,FALSE)="","No Date",VLOOKUP(A75,[1]RawData!A:DJ,9,FALSE))</f>
        <v>41767</v>
      </c>
      <c r="M75" s="27" t="str">
        <f>VLOOKUP(A75,[1]RawData!A:DJ,16,FALSE)</f>
        <v>Jo Ferguson</v>
      </c>
      <c r="N75" s="26" t="str">
        <f>IF(F75="LIVE",IF(VLOOKUP(A75,[1]RawData!A:DJ,19,FALSE)="","No Project Manager",VLOOKUP(A75,[1]RawData!A:DJ,19,FALSE)),"")</f>
        <v>Christina Francis</v>
      </c>
      <c r="O75" s="31">
        <f>VLOOKUP(A75,[1]RawData!A:DJ,77,FALSE)</f>
        <v>2</v>
      </c>
      <c r="P75" s="27" t="str">
        <f>VLOOKUP(A75,[1]RawData!A:DJ,78,FALSE)</f>
        <v>n/a</v>
      </c>
      <c r="Q75" s="26" t="str">
        <f>IF(F75="LIVE",IF(VLOOKUP(A75,[1]RawData!A:DJ,81,FALSE)="","No Delivery Team",VLOOKUP(A75,[1]RawData!A:DJ,81,FALSE)),"")</f>
        <v>Project Delivery</v>
      </c>
      <c r="R75" s="27">
        <f>VLOOKUP(A75,[1]RawData!A:DJ,80,FALSE)</f>
        <v>0</v>
      </c>
      <c r="S75" s="26">
        <f>IF(F75="LIVE",IF(VLOOKUP(A75,[1]RawData!A:DJ,60,FALSE)="","No Date",VLOOKUP(A75,[1]RawData!A:DJ,60,FALSE)),"")</f>
        <v>43280</v>
      </c>
      <c r="T75" s="26" t="str">
        <f>IF(VLOOKUP(A75,[1]RawData!A:DJ,61,FALSE)="","No Date",VLOOKUP(A75,[1]RawData!A:DJ,61,FALSE))</f>
        <v>No Date</v>
      </c>
      <c r="U75" s="26">
        <f>IF(F75="LIVE",IF(VLOOKUP(A75,[1]RawData!A:DJ,11,FALSE)="","No Date",VLOOKUP(A75,[1]RawData!A:DJ,11,FALSE)),"")</f>
        <v>43280</v>
      </c>
      <c r="V75" s="26" t="str">
        <f>IF(F75="LIVE",IF(VLOOKUP(A75,[1]RawData!A:DJ,82,FALSE)="","No Application",VLOOKUP(A75,[1]RawData!A:DJ,82,FALSE)),"")</f>
        <v>CMS</v>
      </c>
      <c r="W75" s="26" t="str">
        <f>IF(F75="LIVE",IF(VLOOKUP(A75,[1]RawData!A:DJ,83,FALSE)="","No Process",VLOOKUP(A75,[1]RawData!A:DJ,83,FALSE)),"")</f>
        <v>Other</v>
      </c>
      <c r="X75" s="26" t="str">
        <f>IF(F75="LIVE",IF(VLOOKUP(A75,[1]RawData!A:DJ,84,FALSE)="","No Delivery Effort",VLOOKUP(A75,[1]RawData!A:DJ,84,FALSE)),"")</f>
        <v>31-100days</v>
      </c>
      <c r="Y75" s="27" t="b">
        <f>VLOOKUP(A75,[1]RawData!A:DJ,85,FALSE)</f>
        <v>0</v>
      </c>
      <c r="Z75" s="26" t="str">
        <f>IF((AND(F75="LIVE",Y75=TRUE)),IF(VLOOKUP(A75,[1]RawData!A:DJ,86,FALSE)="","No Workaround Accountability",VLOOKUP(A75,[1]RawData!A:DJ,86,FALSE)),"")</f>
        <v/>
      </c>
      <c r="AA75" s="26" t="str">
        <f>IF((AND(F75="LIVE",Y75=TRUE)),IF(VLOOKUP(A75,[1]RawData!A:DJ,98,FALSE)="","No Workaround Frequency",VLOOKUP(A75,[1]RawData!A:DJ,98,FALSE)),"")</f>
        <v/>
      </c>
      <c r="AB75" s="26" t="str">
        <f>IF((AND(F75="LIVE",Y75=TRUE)),IF(VLOOKUP(A75,[1]RawData!A:DJ,99,FALSE)="","No Xoserve FTEs",VLOOKUP(A75,[1]RawData!A:DJ,99,FALSE)),"")</f>
        <v/>
      </c>
      <c r="AC75" s="26" t="str">
        <f>IF((AND(F75="LIVE",Y75=TRUE)),IF(VLOOKUP(A75,[1]RawData!A:DJ,94,FALSE)="","No Workaround Intensity",VLOOKUP(A75,[1]RawData!A:DJ,94,FALSE)),"")</f>
        <v/>
      </c>
      <c r="AD75" s="26" t="str">
        <f>IF((AND(F75="LIVE",Y75=TRUE)),IF(VLOOKUP(A75,[1]RawData!A:DJ,87,FALSE)="","No Lifespan Date",VLOOKUP(A75,[1]RawData!A:DJ,87,FALSE)),"")</f>
        <v/>
      </c>
      <c r="AE75" s="26" t="str">
        <f>IF(F75="LIVE",IF(VLOOKUP(A75,[1]RawData!A:DJ,100,FALSE)="","No Change Driver",VLOOKUP(A75,[1]RawData!A:DJ,100,FALSE)),"")</f>
        <v>No Change Driver</v>
      </c>
      <c r="AF75" s="26" t="str">
        <f>IF(F75="LIVE",IF(VLOOKUP(A75,[1]RawData!A:DJ,101,FALSE)="","No Change Beneficiary",VLOOKUP(A75,[1]RawData!A:DJ,101,FALSE)),"")</f>
        <v>No Change Beneficiary</v>
      </c>
      <c r="AG75" s="26" t="b">
        <f>VLOOKUP(A75,[1]RawData!A:DJ,102,FALSE)</f>
        <v>0</v>
      </c>
      <c r="AH75" s="26" t="b">
        <f>VLOOKUP(A75,[1]RawData!A:DJ,103,FALSE)</f>
        <v>0</v>
      </c>
      <c r="AI75" s="26" t="b">
        <f>VLOOKUP(A75,[1]RawData!A:DJ,104,FALSE)</f>
        <v>0</v>
      </c>
      <c r="AJ75" s="26" t="str">
        <f>IF(F75="LIVE",IF(VLOOKUP(A75,[1]RawData!A:DJ,106,FALSE)="","No DSC Service Area",VLOOKUP(A75,[1]RawData!A:DJ,106,FALSE)),"")</f>
        <v>No DSC Service Area</v>
      </c>
      <c r="AK75" s="26" t="str">
        <f>IF(F75="LIVE",IF(VLOOKUP(A75,[1]RawData!A:DJ,107,FALSE)="","No Number of impacted DSC Service Areas",VLOOKUP(A75,[1]RawData!A:DJ,107,FALSE)),"")</f>
        <v>No Number of impacted DSC Service Areas</v>
      </c>
      <c r="AL75" s="26" t="str">
        <f>IF(F75="LIVE",IF(VLOOKUP(A75,[1]RawData!A:DJ,108,FALSE)="","No Change Improvement Scale",VLOOKUP(A75,[1]RawData!A:DJ,108,FALSE)),"")</f>
        <v>No Change Improvement Scale</v>
      </c>
      <c r="AM75" s="27" t="b">
        <f>VLOOKUP(A75,[1]RawData!A:DJ,88,FALSE)</f>
        <v>0</v>
      </c>
      <c r="AN75" s="27" t="b">
        <f>VLOOKUP(A75,[1]RawData!A:DJ,90,FALSE)</f>
        <v>0</v>
      </c>
      <c r="AO75" s="27" t="b">
        <f>VLOOKUP(A75,[1]RawData!A:DJ,89,FALSE)</f>
        <v>0</v>
      </c>
      <c r="AP75" s="27" t="b">
        <f>VLOOKUP(A75,[1]RawData!A:DJ,109,FALSE)</f>
        <v>0</v>
      </c>
      <c r="AQ75" s="27" t="b">
        <f>VLOOKUP(A75,[1]RawData!A:DJ,96,FALSE)</f>
        <v>0</v>
      </c>
      <c r="AR75" s="27" t="b">
        <f>VLOOKUP(A75,[1]RawData!A:DJ,110,FALSE)</f>
        <v>0</v>
      </c>
      <c r="AS75" s="26">
        <f>IF(VLOOKUP($A75,[1]RawData!$A:$DJ,111,FALSE)="","No Date",VLOOKUP($A75,[1]RawData!$A:$DJ,111,FALSE))</f>
        <v>43019</v>
      </c>
      <c r="AT75" s="26">
        <f>IF(VLOOKUP($A75,[1]RawData!$A:$DJ,112,FALSE)="","No Date",VLOOKUP($A75,[1]RawData!$A:$DJ,112,FALSE))</f>
        <v>43019</v>
      </c>
      <c r="AU75" s="26">
        <f>IF(VLOOKUP($A75,[1]RawData!$A:$DJ,114,FALSE)="","No Date",VLOOKUP($A75,[1]RawData!$A:$DJ,114,FALSE))</f>
        <v>43110</v>
      </c>
      <c r="AV75" s="26" t="str">
        <f>IF(VLOOKUP($A75,[1]RawData!$A:$DJ,113,FALSE)="","No Date",VLOOKUP($A75,[1]RawData!$A:$DJ,113,FALSE))</f>
        <v>No Date</v>
      </c>
    </row>
    <row r="76" spans="1:48" ht="30">
      <c r="A76" s="23" t="s">
        <v>142</v>
      </c>
      <c r="B76" s="24" t="str">
        <f>VLOOKUP(G76,[1]StatusMappings!A:B,2,FALSE)</f>
        <v>2. Change sanction/approved and in project delivery</v>
      </c>
      <c r="C76" s="23" t="s">
        <v>63</v>
      </c>
      <c r="D76" s="24" t="str">
        <f>VLOOKUP(A76,[1]RawData!A:DJ,2,FALSE)</f>
        <v>Quarterly smart metering reporting for HS&amp;E and GDNs
(post Nexus R2)</v>
      </c>
      <c r="E76" s="24" t="str">
        <f>VLOOKUP(A76,[1]RawData!A:DJ,20,FALSE)</f>
        <v>CP</v>
      </c>
      <c r="F76" s="23" t="str">
        <f>VLOOKUP(A76,[1]RawData!A:DJ,21,FALSE)</f>
        <v>LIVE</v>
      </c>
      <c r="G76" s="23" t="str">
        <f>VLOOKUP(A76,[1]RawData!A:DJ,3,FALSE)</f>
        <v>11. Change In Delivery</v>
      </c>
      <c r="H76" s="25">
        <f t="shared" si="2"/>
        <v>0</v>
      </c>
      <c r="I76" s="25" t="str">
        <f>IF(ISNA(VLOOKUP(A76,[1]PrioritisationVariables!L:P,3,FALSE)),"",(VLOOKUP(A76,[1]PrioritisationVariables!L:P,3,FALSE)))</f>
        <v>High</v>
      </c>
      <c r="J76" s="25" t="str">
        <f>IF(ISNA(VLOOKUP(A76,[1]PrioritisationVariables!L:P,5,FALSE)),"",(VLOOKUP(A76,[1]PrioritisationVariables!L:P,5,FALSE)))</f>
        <v>High</v>
      </c>
      <c r="K76" s="26" t="str">
        <f>IF(F76="LIVE",IF(VLOOKUP(A76,[1]RawData!A:DJ,79,FALSE)="","No Platform",VLOOKUP(A76,[1]RawData!A:DJ,79,FALSE)),"")</f>
        <v>R &amp; N</v>
      </c>
      <c r="L76" s="26">
        <f>IF(VLOOKUP(A76,[1]RawData!A:DJ,9,FALSE)="","No Date",VLOOKUP(A76,[1]RawData!A:DJ,9,FALSE))</f>
        <v>42816</v>
      </c>
      <c r="M76" s="27" t="str">
        <f>VLOOKUP(A76,[1]RawData!A:DJ,16,FALSE)</f>
        <v>Joanna Ferguson</v>
      </c>
      <c r="N76" s="26" t="str">
        <f>IF(F76="LIVE",IF(VLOOKUP(A76,[1]RawData!A:DJ,19,FALSE)="","No Project Manager",VLOOKUP(A76,[1]RawData!A:DJ,19,FALSE)),"")</f>
        <v>Christina Francis</v>
      </c>
      <c r="O76" s="31">
        <f>VLOOKUP(A76,[1]RawData!A:DJ,77,FALSE)</f>
        <v>2</v>
      </c>
      <c r="P76" s="27" t="str">
        <f>VLOOKUP(A76,[1]RawData!A:DJ,78,FALSE)</f>
        <v xml:space="preserve"> n/a</v>
      </c>
      <c r="Q76" s="26" t="str">
        <f>IF(F76="LIVE",IF(VLOOKUP(A76,[1]RawData!A:DJ,81,FALSE)="","No Delivery Team",VLOOKUP(A76,[1]RawData!A:DJ,81,FALSE)),"")</f>
        <v>Project Delivery</v>
      </c>
      <c r="R76" s="27">
        <f>VLOOKUP(A76,[1]RawData!A:DJ,80,FALSE)</f>
        <v>0</v>
      </c>
      <c r="S76" s="26">
        <f>IF(F76="LIVE",IF(VLOOKUP(A76,[1]RawData!A:DJ,60,FALSE)="","No Date",VLOOKUP(A76,[1]RawData!A:DJ,60,FALSE)),"")</f>
        <v>43280</v>
      </c>
      <c r="T76" s="26" t="str">
        <f>IF(VLOOKUP(A76,[1]RawData!A:DJ,61,FALSE)="","No Date",VLOOKUP(A76,[1]RawData!A:DJ,61,FALSE))</f>
        <v>No Date</v>
      </c>
      <c r="U76" s="26">
        <f>IF(F76="LIVE",IF(VLOOKUP(A76,[1]RawData!A:DJ,11,FALSE)="","No Date",VLOOKUP(A76,[1]RawData!A:DJ,11,FALSE)),"")</f>
        <v>43280</v>
      </c>
      <c r="V76" s="26" t="str">
        <f>IF(F76="LIVE",IF(VLOOKUP(A76,[1]RawData!A:DJ,82,FALSE)="","No Application",VLOOKUP(A76,[1]RawData!A:DJ,82,FALSE)),"")</f>
        <v>BW</v>
      </c>
      <c r="W76" s="26" t="str">
        <f>IF(F76="LIVE",IF(VLOOKUP(A76,[1]RawData!A:DJ,83,FALSE)="","No Process",VLOOKUP(A76,[1]RawData!A:DJ,83,FALSE)),"")</f>
        <v>Other</v>
      </c>
      <c r="X76" s="26" t="str">
        <f>IF(F76="LIVE",IF(VLOOKUP(A76,[1]RawData!A:DJ,84,FALSE)="","No Delivery Effort",VLOOKUP(A76,[1]RawData!A:DJ,84,FALSE)),"")</f>
        <v>31-100days</v>
      </c>
      <c r="Y76" s="27" t="b">
        <f>VLOOKUP(A76,[1]RawData!A:DJ,85,FALSE)</f>
        <v>0</v>
      </c>
      <c r="Z76" s="26" t="str">
        <f>IF((AND(F76="LIVE",Y76=TRUE)),IF(VLOOKUP(A76,[1]RawData!A:DJ,86,FALSE)="","No Workaround Accountability",VLOOKUP(A76,[1]RawData!A:DJ,86,FALSE)),"")</f>
        <v/>
      </c>
      <c r="AA76" s="26" t="str">
        <f>IF((AND(F76="LIVE",Y76=TRUE)),IF(VLOOKUP(A76,[1]RawData!A:DJ,98,FALSE)="","No Workaround Frequency",VLOOKUP(A76,[1]RawData!A:DJ,98,FALSE)),"")</f>
        <v/>
      </c>
      <c r="AB76" s="26" t="str">
        <f>IF((AND(F76="LIVE",Y76=TRUE)),IF(VLOOKUP(A76,[1]RawData!A:DJ,99,FALSE)="","No Xoserve FTEs",VLOOKUP(A76,[1]RawData!A:DJ,99,FALSE)),"")</f>
        <v/>
      </c>
      <c r="AC76" s="26" t="str">
        <f>IF((AND(F76="LIVE",Y76=TRUE)),IF(VLOOKUP(A76,[1]RawData!A:DJ,94,FALSE)="","No Workaround Intensity",VLOOKUP(A76,[1]RawData!A:DJ,94,FALSE)),"")</f>
        <v/>
      </c>
      <c r="AD76" s="26" t="str">
        <f>IF((AND(F76="LIVE",Y76=TRUE)),IF(VLOOKUP(A76,[1]RawData!A:DJ,87,FALSE)="","No Lifespan Date",VLOOKUP(A76,[1]RawData!A:DJ,87,FALSE)),"")</f>
        <v/>
      </c>
      <c r="AE76" s="26" t="str">
        <f>IF(F76="LIVE",IF(VLOOKUP(A76,[1]RawData!A:DJ,100,FALSE)="","No Change Driver",VLOOKUP(A76,[1]RawData!A:DJ,100,FALSE)),"")</f>
        <v>No Change Driver</v>
      </c>
      <c r="AF76" s="26" t="str">
        <f>IF(F76="LIVE",IF(VLOOKUP(A76,[1]RawData!A:DJ,101,FALSE)="","No Change Beneficiary",VLOOKUP(A76,[1]RawData!A:DJ,101,FALSE)),"")</f>
        <v>No Change Beneficiary</v>
      </c>
      <c r="AG76" s="26" t="b">
        <f>VLOOKUP(A76,[1]RawData!A:DJ,102,FALSE)</f>
        <v>0</v>
      </c>
      <c r="AH76" s="26" t="b">
        <f>VLOOKUP(A76,[1]RawData!A:DJ,103,FALSE)</f>
        <v>0</v>
      </c>
      <c r="AI76" s="26" t="b">
        <f>VLOOKUP(A76,[1]RawData!A:DJ,104,FALSE)</f>
        <v>0</v>
      </c>
      <c r="AJ76" s="26" t="str">
        <f>IF(F76="LIVE",IF(VLOOKUP(A76,[1]RawData!A:DJ,106,FALSE)="","No DSC Service Area",VLOOKUP(A76,[1]RawData!A:DJ,106,FALSE)),"")</f>
        <v>No DSC Service Area</v>
      </c>
      <c r="AK76" s="26" t="str">
        <f>IF(F76="LIVE",IF(VLOOKUP(A76,[1]RawData!A:DJ,107,FALSE)="","No Number of impacted DSC Service Areas",VLOOKUP(A76,[1]RawData!A:DJ,107,FALSE)),"")</f>
        <v>No Number of impacted DSC Service Areas</v>
      </c>
      <c r="AL76" s="26" t="str">
        <f>IF(F76="LIVE",IF(VLOOKUP(A76,[1]RawData!A:DJ,108,FALSE)="","No Change Improvement Scale",VLOOKUP(A76,[1]RawData!A:DJ,108,FALSE)),"")</f>
        <v>No Change Improvement Scale</v>
      </c>
      <c r="AM76" s="27" t="b">
        <f>VLOOKUP(A76,[1]RawData!A:DJ,88,FALSE)</f>
        <v>0</v>
      </c>
      <c r="AN76" s="27" t="b">
        <f>VLOOKUP(A76,[1]RawData!A:DJ,90,FALSE)</f>
        <v>0</v>
      </c>
      <c r="AO76" s="27" t="b">
        <f>VLOOKUP(A76,[1]RawData!A:DJ,89,FALSE)</f>
        <v>0</v>
      </c>
      <c r="AP76" s="27" t="b">
        <f>VLOOKUP(A76,[1]RawData!A:DJ,109,FALSE)</f>
        <v>0</v>
      </c>
      <c r="AQ76" s="27" t="b">
        <f>VLOOKUP(A76,[1]RawData!A:DJ,96,FALSE)</f>
        <v>0</v>
      </c>
      <c r="AR76" s="27" t="b">
        <f>VLOOKUP(A76,[1]RawData!A:DJ,110,FALSE)</f>
        <v>0</v>
      </c>
      <c r="AS76" s="26">
        <f>IF(VLOOKUP($A76,[1]RawData!$A:$DJ,111,FALSE)="","No Date",VLOOKUP($A76,[1]RawData!$A:$DJ,111,FALSE))</f>
        <v>43019</v>
      </c>
      <c r="AT76" s="26">
        <f>IF(VLOOKUP($A76,[1]RawData!$A:$DJ,112,FALSE)="","No Date",VLOOKUP($A76,[1]RawData!$A:$DJ,112,FALSE))</f>
        <v>43019</v>
      </c>
      <c r="AU76" s="26">
        <f>IF(VLOOKUP($A76,[1]RawData!$A:$DJ,114,FALSE)="","No Date",VLOOKUP($A76,[1]RawData!$A:$DJ,114,FALSE))</f>
        <v>43110</v>
      </c>
      <c r="AV76" s="26" t="str">
        <f>IF(VLOOKUP($A76,[1]RawData!$A:$DJ,113,FALSE)="","No Date",VLOOKUP($A76,[1]RawData!$A:$DJ,113,FALSE))</f>
        <v>No Date</v>
      </c>
    </row>
    <row r="77" spans="1:48" ht="30">
      <c r="A77" s="23" t="s">
        <v>153</v>
      </c>
      <c r="B77" s="24" t="str">
        <f>VLOOKUP(G77,[1]StatusMappings!A:B,2,FALSE)</f>
        <v>3. Change delivered, awaiting closure approval/sign-off</v>
      </c>
      <c r="C77" s="23" t="s">
        <v>147</v>
      </c>
      <c r="D77" s="24" t="str">
        <f>VLOOKUP(A77,[1]RawData!A:DJ,2,FALSE)</f>
        <v>Negative Consumption Period
For Rolling AQ20171023</v>
      </c>
      <c r="E77" s="24" t="str">
        <f>VLOOKUP(A77,[1]RawData!A:DJ,20,FALSE)</f>
        <v>CP</v>
      </c>
      <c r="F77" s="23" t="str">
        <f>VLOOKUP(A77,[1]RawData!A:DJ,21,FALSE)</f>
        <v>LIVE</v>
      </c>
      <c r="G77" s="23" t="str">
        <f>VLOOKUP(A77,[1]RawData!A:DJ,3,FALSE)</f>
        <v>12. CCR/Closedown document in progress</v>
      </c>
      <c r="H77" s="25">
        <f t="shared" si="2"/>
        <v>0</v>
      </c>
      <c r="I77" s="25" t="str">
        <f>IF(ISNA(VLOOKUP(A77,[1]PrioritisationVariables!L:P,3,FALSE)),"",(VLOOKUP(A77,[1]PrioritisationVariables!L:P,3,FALSE)))</f>
        <v/>
      </c>
      <c r="J77" s="25" t="str">
        <f>IF(ISNA(VLOOKUP(A77,[1]PrioritisationVariables!L:P,5,FALSE)),"",(VLOOKUP(A77,[1]PrioritisationVariables!L:P,5,FALSE)))</f>
        <v/>
      </c>
      <c r="K77" s="26" t="str">
        <f>IF(F77="LIVE",IF(VLOOKUP(A77,[1]RawData!A:DJ,79,FALSE)="","No Platform",VLOOKUP(A77,[1]RawData!A:DJ,79,FALSE)),"")</f>
        <v>R &amp; N</v>
      </c>
      <c r="L77" s="26">
        <f>IF(VLOOKUP(A77,[1]RawData!A:DJ,9,FALSE)="","No Date",VLOOKUP(A77,[1]RawData!A:DJ,9,FALSE))</f>
        <v>43033</v>
      </c>
      <c r="M77" s="27" t="str">
        <f>VLOOKUP(A77,[1]RawData!A:DJ,16,FALSE)</f>
        <v>Linda Whitcroft</v>
      </c>
      <c r="N77" s="26" t="str">
        <f>IF(F77="LIVE",IF(VLOOKUP(A77,[1]RawData!A:DJ,19,FALSE)="","No Project Manager",VLOOKUP(A77,[1]RawData!A:DJ,19,FALSE)),"")</f>
        <v>Debi |Jones</v>
      </c>
      <c r="O77" s="31">
        <f>VLOOKUP(A77,[1]RawData!A:DJ,77,FALSE)</f>
        <v>1.2</v>
      </c>
      <c r="P77" s="27">
        <f>VLOOKUP(A77,[1]RawData!A:DJ,78,FALSE)</f>
        <v>0</v>
      </c>
      <c r="Q77" s="26" t="str">
        <f>IF(F77="LIVE",IF(VLOOKUP(A77,[1]RawData!A:DJ,81,FALSE)="","No Delivery Team",VLOOKUP(A77,[1]RawData!A:DJ,81,FALSE)),"")</f>
        <v>Project Delivery</v>
      </c>
      <c r="R77" s="27">
        <f>VLOOKUP(A77,[1]RawData!A:DJ,80,FALSE)</f>
        <v>0</v>
      </c>
      <c r="S77" s="26">
        <f>IF(F77="LIVE",IF(VLOOKUP(A77,[1]RawData!A:DJ,60,FALSE)="","No Date",VLOOKUP(A77,[1]RawData!A:DJ,60,FALSE)),"")</f>
        <v>43077</v>
      </c>
      <c r="T77" s="26">
        <f>IF(VLOOKUP(A77,[1]RawData!A:DJ,61,FALSE)="","No Date",VLOOKUP(A77,[1]RawData!A:DJ,61,FALSE))</f>
        <v>43077</v>
      </c>
      <c r="U77" s="26">
        <f>IF(F77="LIVE",IF(VLOOKUP(A77,[1]RawData!A:DJ,11,FALSE)="","No Date",VLOOKUP(A77,[1]RawData!A:DJ,11,FALSE)),"")</f>
        <v>43070</v>
      </c>
      <c r="V77" s="26" t="str">
        <f>IF(F77="LIVE",IF(VLOOKUP(A77,[1]RawData!A:DJ,82,FALSE)="","No Application",VLOOKUP(A77,[1]RawData!A:DJ,82,FALSE)),"")</f>
        <v>Other</v>
      </c>
      <c r="W77" s="26" t="str">
        <f>IF(F77="LIVE",IF(VLOOKUP(A77,[1]RawData!A:DJ,83,FALSE)="","No Process",VLOOKUP(A77,[1]RawData!A:DJ,83,FALSE)),"")</f>
        <v>Other</v>
      </c>
      <c r="X77" s="26" t="str">
        <f>IF(F77="LIVE",IF(VLOOKUP(A77,[1]RawData!A:DJ,84,FALSE)="","No Delivery Effort",VLOOKUP(A77,[1]RawData!A:DJ,84,FALSE)),"")</f>
        <v>0-30days</v>
      </c>
      <c r="Y77" s="27" t="b">
        <f>VLOOKUP(A77,[1]RawData!A:DJ,85,FALSE)</f>
        <v>0</v>
      </c>
      <c r="Z77" s="26" t="str">
        <f>IF((AND(F77="LIVE",Y77=TRUE)),IF(VLOOKUP(A77,[1]RawData!A:DJ,86,FALSE)="","No Workaround Accountability",VLOOKUP(A77,[1]RawData!A:DJ,86,FALSE)),"")</f>
        <v/>
      </c>
      <c r="AA77" s="26" t="str">
        <f>IF((AND(F77="LIVE",Y77=TRUE)),IF(VLOOKUP(A77,[1]RawData!A:DJ,98,FALSE)="","No Workaround Frequency",VLOOKUP(A77,[1]RawData!A:DJ,98,FALSE)),"")</f>
        <v/>
      </c>
      <c r="AB77" s="26" t="str">
        <f>IF((AND(F77="LIVE",Y77=TRUE)),IF(VLOOKUP(A77,[1]RawData!A:DJ,99,FALSE)="","No Xoserve FTEs",VLOOKUP(A77,[1]RawData!A:DJ,99,FALSE)),"")</f>
        <v/>
      </c>
      <c r="AC77" s="26" t="str">
        <f>IF((AND(F77="LIVE",Y77=TRUE)),IF(VLOOKUP(A77,[1]RawData!A:DJ,94,FALSE)="","No Workaround Intensity",VLOOKUP(A77,[1]RawData!A:DJ,94,FALSE)),"")</f>
        <v/>
      </c>
      <c r="AD77" s="26" t="str">
        <f>IF((AND(F77="LIVE",Y77=TRUE)),IF(VLOOKUP(A77,[1]RawData!A:DJ,87,FALSE)="","No Lifespan Date",VLOOKUP(A77,[1]RawData!A:DJ,87,FALSE)),"")</f>
        <v/>
      </c>
      <c r="AE77" s="26" t="str">
        <f>IF(F77="LIVE",IF(VLOOKUP(A77,[1]RawData!A:DJ,100,FALSE)="","No Change Driver",VLOOKUP(A77,[1]RawData!A:DJ,100,FALSE)),"")</f>
        <v>No Change Driver</v>
      </c>
      <c r="AF77" s="26" t="str">
        <f>IF(F77="LIVE",IF(VLOOKUP(A77,[1]RawData!A:DJ,101,FALSE)="","No Change Beneficiary",VLOOKUP(A77,[1]RawData!A:DJ,101,FALSE)),"")</f>
        <v>No Change Beneficiary</v>
      </c>
      <c r="AG77" s="26" t="b">
        <f>VLOOKUP(A77,[1]RawData!A:DJ,102,FALSE)</f>
        <v>0</v>
      </c>
      <c r="AH77" s="26" t="b">
        <f>VLOOKUP(A77,[1]RawData!A:DJ,103,FALSE)</f>
        <v>0</v>
      </c>
      <c r="AI77" s="26" t="b">
        <f>VLOOKUP(A77,[1]RawData!A:DJ,104,FALSE)</f>
        <v>0</v>
      </c>
      <c r="AJ77" s="26" t="str">
        <f>IF(F77="LIVE",IF(VLOOKUP(A77,[1]RawData!A:DJ,106,FALSE)="","No DSC Service Area",VLOOKUP(A77,[1]RawData!A:DJ,106,FALSE)),"")</f>
        <v>No DSC Service Area</v>
      </c>
      <c r="AK77" s="26" t="str">
        <f>IF(F77="LIVE",IF(VLOOKUP(A77,[1]RawData!A:DJ,107,FALSE)="","No Number of impacted DSC Service Areas",VLOOKUP(A77,[1]RawData!A:DJ,107,FALSE)),"")</f>
        <v>No Number of impacted DSC Service Areas</v>
      </c>
      <c r="AL77" s="26" t="str">
        <f>IF(F77="LIVE",IF(VLOOKUP(A77,[1]RawData!A:DJ,108,FALSE)="","No Change Improvement Scale",VLOOKUP(A77,[1]RawData!A:DJ,108,FALSE)),"")</f>
        <v>No Change Improvement Scale</v>
      </c>
      <c r="AM77" s="27" t="b">
        <f>VLOOKUP(A77,[1]RawData!A:DJ,88,FALSE)</f>
        <v>0</v>
      </c>
      <c r="AN77" s="27" t="b">
        <f>VLOOKUP(A77,[1]RawData!A:DJ,90,FALSE)</f>
        <v>0</v>
      </c>
      <c r="AO77" s="27" t="b">
        <f>VLOOKUP(A77,[1]RawData!A:DJ,89,FALSE)</f>
        <v>0</v>
      </c>
      <c r="AP77" s="27" t="b">
        <f>VLOOKUP(A77,[1]RawData!A:DJ,109,FALSE)</f>
        <v>0</v>
      </c>
      <c r="AQ77" s="27" t="b">
        <f>VLOOKUP(A77,[1]RawData!A:DJ,96,FALSE)</f>
        <v>0</v>
      </c>
      <c r="AR77" s="27" t="b">
        <f>VLOOKUP(A77,[1]RawData!A:DJ,110,FALSE)</f>
        <v>0</v>
      </c>
      <c r="AS77" s="26">
        <f>IF(VLOOKUP($A77,[1]RawData!$A:$DJ,111,FALSE)="","No Date",VLOOKUP($A77,[1]RawData!$A:$DJ,111,FALSE))</f>
        <v>43047</v>
      </c>
      <c r="AT77" s="26" t="str">
        <f>IF(VLOOKUP($A77,[1]RawData!$A:$DJ,112,FALSE)="","No Date",VLOOKUP($A77,[1]RawData!$A:$DJ,112,FALSE))</f>
        <v>No Date</v>
      </c>
      <c r="AU77" s="26">
        <f>IF(VLOOKUP($A77,[1]RawData!$A:$DJ,114,FALSE)="","No Date",VLOOKUP($A77,[1]RawData!$A:$DJ,114,FALSE))</f>
        <v>43047</v>
      </c>
      <c r="AV77" s="26" t="str">
        <f>IF(VLOOKUP($A77,[1]RawData!$A:$DJ,113,FALSE)="","No Date",VLOOKUP($A77,[1]RawData!$A:$DJ,113,FALSE))</f>
        <v>No Date</v>
      </c>
    </row>
    <row r="78" spans="1:48">
      <c r="A78" s="23" t="s">
        <v>143</v>
      </c>
      <c r="B78" s="24" t="str">
        <f>VLOOKUP(G78,[1]StatusMappings!A:B,2,FALSE)</f>
        <v>1. Start-Up (Progressing through change governance)</v>
      </c>
      <c r="C78" s="23" t="s">
        <v>61</v>
      </c>
      <c r="D78" s="24" t="str">
        <f>VLOOKUP(A78,[1]RawData!A:DJ,2,FALSE)</f>
        <v>Retail &amp; Network Release 3</v>
      </c>
      <c r="E78" s="24" t="str">
        <f>VLOOKUP(A78,[1]RawData!A:DJ,20,FALSE)</f>
        <v>CP</v>
      </c>
      <c r="F78" s="23" t="str">
        <f>VLOOKUP(A78,[1]RawData!A:DJ,21,FALSE)</f>
        <v>LIVE</v>
      </c>
      <c r="G78" s="23" t="str">
        <f>VLOOKUP(A78,[1]RawData!A:DJ,3,FALSE)</f>
        <v>7. BER/Business Case In Progress</v>
      </c>
      <c r="H78" s="25">
        <f t="shared" si="2"/>
        <v>0</v>
      </c>
      <c r="I78" s="25" t="str">
        <f>IF(ISNA(VLOOKUP(A78,[1]PrioritisationVariables!L:P,3,FALSE)),"",(VLOOKUP(A78,[1]PrioritisationVariables!L:P,3,FALSE)))</f>
        <v/>
      </c>
      <c r="J78" s="25" t="str">
        <f>IF(ISNA(VLOOKUP(A78,[1]PrioritisationVariables!L:P,5,FALSE)),"",(VLOOKUP(A78,[1]PrioritisationVariables!L:P,5,FALSE)))</f>
        <v/>
      </c>
      <c r="K78" s="26" t="str">
        <f>IF(F78="LIVE",IF(VLOOKUP(A78,[1]RawData!A:DJ,79,FALSE)="","No Platform",VLOOKUP(A78,[1]RawData!A:DJ,79,FALSE)),"")</f>
        <v>R &amp; N</v>
      </c>
      <c r="L78" s="26">
        <f>IF(VLOOKUP(A78,[1]RawData!A:DJ,9,FALSE)="","No Date",VLOOKUP(A78,[1]RawData!A:DJ,9,FALSE))</f>
        <v>43103</v>
      </c>
      <c r="M78" s="27" t="str">
        <f>VLOOKUP(A78,[1]RawData!A:DJ,16,FALSE)</f>
        <v>Padmini Duvvuri</v>
      </c>
      <c r="N78" s="26" t="str">
        <f>IF(F78="LIVE",IF(VLOOKUP(A78,[1]RawData!A:DJ,19,FALSE)="","No Project Manager",VLOOKUP(A78,[1]RawData!A:DJ,19,FALSE)),"")</f>
        <v>Padmini Duvvuri</v>
      </c>
      <c r="O78" s="31">
        <f>VLOOKUP(A78,[1]RawData!A:DJ,77,FALSE)</f>
        <v>3</v>
      </c>
      <c r="P78" s="27">
        <f>VLOOKUP(A78,[1]RawData!A:DJ,78,FALSE)</f>
        <v>0</v>
      </c>
      <c r="Q78" s="26" t="str">
        <f>IF(F78="LIVE",IF(VLOOKUP(A78,[1]RawData!A:DJ,81,FALSE)="","No Delivery Team",VLOOKUP(A78,[1]RawData!A:DJ,81,FALSE)),"")</f>
        <v>Project Delivery</v>
      </c>
      <c r="R78" s="27">
        <f>VLOOKUP(A78,[1]RawData!A:DJ,80,FALSE)</f>
        <v>0</v>
      </c>
      <c r="S78" s="26">
        <f>IF(F78="LIVE",IF(VLOOKUP(A78,[1]RawData!A:DJ,60,FALSE)="","No Date",VLOOKUP(A78,[1]RawData!A:DJ,60,FALSE)),"")</f>
        <v>43413</v>
      </c>
      <c r="T78" s="26" t="str">
        <f>IF(VLOOKUP(A78,[1]RawData!A:DJ,61,FALSE)="","No Date",VLOOKUP(A78,[1]RawData!A:DJ,61,FALSE))</f>
        <v>No Date</v>
      </c>
      <c r="U78" s="26">
        <f>IF(F78="LIVE",IF(VLOOKUP(A78,[1]RawData!A:DJ,11,FALSE)="","No Date",VLOOKUP(A78,[1]RawData!A:DJ,11,FALSE)),"")</f>
        <v>43404</v>
      </c>
      <c r="V78" s="26" t="str">
        <f>IF(F78="LIVE",IF(VLOOKUP(A78,[1]RawData!A:DJ,82,FALSE)="","No Application",VLOOKUP(A78,[1]RawData!A:DJ,82,FALSE)),"")</f>
        <v>ISU</v>
      </c>
      <c r="W78" s="26" t="str">
        <f>IF(F78="LIVE",IF(VLOOKUP(A78,[1]RawData!A:DJ,83,FALSE)="","No Process",VLOOKUP(A78,[1]RawData!A:DJ,83,FALSE)),"")</f>
        <v>No Process</v>
      </c>
      <c r="X78" s="26" t="str">
        <f>IF(F78="LIVE",IF(VLOOKUP(A78,[1]RawData!A:DJ,84,FALSE)="","No Delivery Effort",VLOOKUP(A78,[1]RawData!A:DJ,84,FALSE)),"")</f>
        <v>100+ days</v>
      </c>
      <c r="Y78" s="27" t="b">
        <f>VLOOKUP(A78,[1]RawData!A:DJ,85,FALSE)</f>
        <v>0</v>
      </c>
      <c r="Z78" s="26" t="str">
        <f>IF((AND(F78="LIVE",Y78=TRUE)),IF(VLOOKUP(A78,[1]RawData!A:DJ,86,FALSE)="","No Workaround Accountability",VLOOKUP(A78,[1]RawData!A:DJ,86,FALSE)),"")</f>
        <v/>
      </c>
      <c r="AA78" s="26" t="str">
        <f>IF((AND(F78="LIVE",Y78=TRUE)),IF(VLOOKUP(A78,[1]RawData!A:DJ,98,FALSE)="","No Workaround Frequency",VLOOKUP(A78,[1]RawData!A:DJ,98,FALSE)),"")</f>
        <v/>
      </c>
      <c r="AB78" s="26" t="str">
        <f>IF((AND(F78="LIVE",Y78=TRUE)),IF(VLOOKUP(A78,[1]RawData!A:DJ,99,FALSE)="","No Xoserve FTEs",VLOOKUP(A78,[1]RawData!A:DJ,99,FALSE)),"")</f>
        <v/>
      </c>
      <c r="AC78" s="26" t="str">
        <f>IF((AND(F78="LIVE",Y78=TRUE)),IF(VLOOKUP(A78,[1]RawData!A:DJ,94,FALSE)="","No Workaround Intensity",VLOOKUP(A78,[1]RawData!A:DJ,94,FALSE)),"")</f>
        <v/>
      </c>
      <c r="AD78" s="26" t="str">
        <f>IF((AND(F78="LIVE",Y78=TRUE)),IF(VLOOKUP(A78,[1]RawData!A:DJ,87,FALSE)="","No Lifespan Date",VLOOKUP(A78,[1]RawData!A:DJ,87,FALSE)),"")</f>
        <v/>
      </c>
      <c r="AE78" s="26" t="str">
        <f>IF(F78="LIVE",IF(VLOOKUP(A78,[1]RawData!A:DJ,100,FALSE)="","No Change Driver",VLOOKUP(A78,[1]RawData!A:DJ,100,FALSE)),"")</f>
        <v>No Change Driver</v>
      </c>
      <c r="AF78" s="26" t="str">
        <f>IF(F78="LIVE",IF(VLOOKUP(A78,[1]RawData!A:DJ,101,FALSE)="","No Change Beneficiary",VLOOKUP(A78,[1]RawData!A:DJ,101,FALSE)),"")</f>
        <v>No Change Beneficiary</v>
      </c>
      <c r="AG78" s="26" t="b">
        <f>VLOOKUP(A78,[1]RawData!A:DJ,102,FALSE)</f>
        <v>0</v>
      </c>
      <c r="AH78" s="26" t="b">
        <f>VLOOKUP(A78,[1]RawData!A:DJ,103,FALSE)</f>
        <v>0</v>
      </c>
      <c r="AI78" s="26" t="b">
        <f>VLOOKUP(A78,[1]RawData!A:DJ,104,FALSE)</f>
        <v>0</v>
      </c>
      <c r="AJ78" s="26" t="str">
        <f>IF(F78="LIVE",IF(VLOOKUP(A78,[1]RawData!A:DJ,106,FALSE)="","No DSC Service Area",VLOOKUP(A78,[1]RawData!A:DJ,106,FALSE)),"")</f>
        <v>No DSC Service Area</v>
      </c>
      <c r="AK78" s="26" t="str">
        <f>IF(F78="LIVE",IF(VLOOKUP(A78,[1]RawData!A:DJ,107,FALSE)="","No Number of impacted DSC Service Areas",VLOOKUP(A78,[1]RawData!A:DJ,107,FALSE)),"")</f>
        <v>No Number of impacted DSC Service Areas</v>
      </c>
      <c r="AL78" s="26" t="str">
        <f>IF(F78="LIVE",IF(VLOOKUP(A78,[1]RawData!A:DJ,108,FALSE)="","No Change Improvement Scale",VLOOKUP(A78,[1]RawData!A:DJ,108,FALSE)),"")</f>
        <v>No Change Improvement Scale</v>
      </c>
      <c r="AM78" s="27" t="b">
        <f>VLOOKUP(A78,[1]RawData!A:DJ,88,FALSE)</f>
        <v>0</v>
      </c>
      <c r="AN78" s="27" t="b">
        <f>VLOOKUP(A78,[1]RawData!A:DJ,90,FALSE)</f>
        <v>0</v>
      </c>
      <c r="AO78" s="27" t="b">
        <f>VLOOKUP(A78,[1]RawData!A:DJ,89,FALSE)</f>
        <v>0</v>
      </c>
      <c r="AP78" s="27" t="b">
        <f>VLOOKUP(A78,[1]RawData!A:DJ,109,FALSE)</f>
        <v>0</v>
      </c>
      <c r="AQ78" s="27" t="b">
        <f>VLOOKUP(A78,[1]RawData!A:DJ,96,FALSE)</f>
        <v>0</v>
      </c>
      <c r="AR78" s="27" t="b">
        <f>VLOOKUP(A78,[1]RawData!A:DJ,110,FALSE)</f>
        <v>0</v>
      </c>
      <c r="AS78" s="26" t="str">
        <f>IF(VLOOKUP($A78,[1]RawData!$A:$DJ,111,FALSE)="","No Date",VLOOKUP($A78,[1]RawData!$A:$DJ,111,FALSE))</f>
        <v>No Date</v>
      </c>
      <c r="AT78" s="26">
        <f>IF(VLOOKUP($A78,[1]RawData!$A:$DJ,112,FALSE)="","No Date",VLOOKUP($A78,[1]RawData!$A:$DJ,112,FALSE))</f>
        <v>43138</v>
      </c>
      <c r="AU78" s="26" t="str">
        <f>IF(VLOOKUP($A78,[1]RawData!$A:$DJ,114,FALSE)="","No Date",VLOOKUP($A78,[1]RawData!$A:$DJ,114,FALSE))</f>
        <v>No Date</v>
      </c>
      <c r="AV78" s="26" t="str">
        <f>IF(VLOOKUP($A78,[1]RawData!$A:$DJ,113,FALSE)="","No Date",VLOOKUP($A78,[1]RawData!$A:$DJ,113,FALSE))</f>
        <v>No Date</v>
      </c>
    </row>
    <row r="79" spans="1:48">
      <c r="A79" s="23" t="s">
        <v>144</v>
      </c>
      <c r="B79" s="24" t="str">
        <f>VLOOKUP(G79,[1]StatusMappings!A:B,2,FALSE)</f>
        <v>2. Change sanction/approved and in project delivery</v>
      </c>
      <c r="C79" s="23" t="s">
        <v>63</v>
      </c>
      <c r="D79" s="24" t="str">
        <f>VLOOKUP(A79,[1]RawData!A:DJ,2,FALSE)</f>
        <v>Release 2 Delivery</v>
      </c>
      <c r="E79" s="24" t="str">
        <f>VLOOKUP(A79,[1]RawData!A:DJ,20,FALSE)</f>
        <v>CP</v>
      </c>
      <c r="F79" s="23" t="str">
        <f>VLOOKUP(A79,[1]RawData!A:DJ,21,FALSE)</f>
        <v>LIVE</v>
      </c>
      <c r="G79" s="23" t="str">
        <f>VLOOKUP(A79,[1]RawData!A:DJ,3,FALSE)</f>
        <v>11. Change In Delivery</v>
      </c>
      <c r="H79" s="25">
        <f t="shared" si="2"/>
        <v>0</v>
      </c>
      <c r="I79" s="25" t="str">
        <f>IF(ISNA(VLOOKUP(A79,[1]PrioritisationVariables!L:P,3,FALSE)),"",(VLOOKUP(A79,[1]PrioritisationVariables!L:P,3,FALSE)))</f>
        <v/>
      </c>
      <c r="J79" s="25" t="str">
        <f>IF(ISNA(VLOOKUP(A79,[1]PrioritisationVariables!L:P,5,FALSE)),"",(VLOOKUP(A79,[1]PrioritisationVariables!L:P,5,FALSE)))</f>
        <v/>
      </c>
      <c r="K79" s="26" t="str">
        <f>IF(F79="LIVE",IF(VLOOKUP(A79,[1]RawData!A:DJ,79,FALSE)="","No Platform",VLOOKUP(A79,[1]RawData!A:DJ,79,FALSE)),"")</f>
        <v>R &amp; N</v>
      </c>
      <c r="L79" s="26">
        <f>IF(VLOOKUP(A79,[1]RawData!A:DJ,9,FALSE)="","No Date",VLOOKUP(A79,[1]RawData!A:DJ,9,FALSE))</f>
        <v>43019</v>
      </c>
      <c r="M79" s="27" t="str">
        <f>VLOOKUP(A79,[1]RawData!A:DJ,16,FALSE)</f>
        <v>Christina Francis</v>
      </c>
      <c r="N79" s="26" t="str">
        <f>IF(F79="LIVE",IF(VLOOKUP(A79,[1]RawData!A:DJ,19,FALSE)="","No Project Manager",VLOOKUP(A79,[1]RawData!A:DJ,19,FALSE)),"")</f>
        <v>Christina Francis</v>
      </c>
      <c r="O79" s="31">
        <f>VLOOKUP(A79,[1]RawData!A:DJ,77,FALSE)</f>
        <v>2</v>
      </c>
      <c r="P79" s="27">
        <f>VLOOKUP(A79,[1]RawData!A:DJ,78,FALSE)</f>
        <v>0</v>
      </c>
      <c r="Q79" s="26" t="str">
        <f>IF(F79="LIVE",IF(VLOOKUP(A79,[1]RawData!A:DJ,81,FALSE)="","No Delivery Team",VLOOKUP(A79,[1]RawData!A:DJ,81,FALSE)),"")</f>
        <v>Project Delivery</v>
      </c>
      <c r="R79" s="27">
        <f>VLOOKUP(A79,[1]RawData!A:DJ,80,FALSE)</f>
        <v>0</v>
      </c>
      <c r="S79" s="26">
        <f>IF(F79="LIVE",IF(VLOOKUP(A79,[1]RawData!A:DJ,60,FALSE)="","No Date",VLOOKUP(A79,[1]RawData!A:DJ,60,FALSE)),"")</f>
        <v>43280</v>
      </c>
      <c r="T79" s="26" t="str">
        <f>IF(VLOOKUP(A79,[1]RawData!A:DJ,61,FALSE)="","No Date",VLOOKUP(A79,[1]RawData!A:DJ,61,FALSE))</f>
        <v>No Date</v>
      </c>
      <c r="U79" s="26">
        <f>IF(F79="LIVE",IF(VLOOKUP(A79,[1]RawData!A:DJ,11,FALSE)="","No Date",VLOOKUP(A79,[1]RawData!A:DJ,11,FALSE)),"")</f>
        <v>43221</v>
      </c>
      <c r="V79" s="26" t="str">
        <f>IF(F79="LIVE",IF(VLOOKUP(A79,[1]RawData!A:DJ,82,FALSE)="","No Application",VLOOKUP(A79,[1]RawData!A:DJ,82,FALSE)),"")</f>
        <v>ISU</v>
      </c>
      <c r="W79" s="26" t="str">
        <f>IF(F79="LIVE",IF(VLOOKUP(A79,[1]RawData!A:DJ,83,FALSE)="","No Process",VLOOKUP(A79,[1]RawData!A:DJ,83,FALSE)),"")</f>
        <v>Other</v>
      </c>
      <c r="X79" s="26" t="str">
        <f>IF(F79="LIVE",IF(VLOOKUP(A79,[1]RawData!A:DJ,84,FALSE)="","No Delivery Effort",VLOOKUP(A79,[1]RawData!A:DJ,84,FALSE)),"")</f>
        <v>100+days</v>
      </c>
      <c r="Y79" s="27" t="b">
        <f>VLOOKUP(A79,[1]RawData!A:DJ,85,FALSE)</f>
        <v>0</v>
      </c>
      <c r="Z79" s="26" t="str">
        <f>IF((AND(F79="LIVE",Y79=TRUE)),IF(VLOOKUP(A79,[1]RawData!A:DJ,86,FALSE)="","No Workaround Accountability",VLOOKUP(A79,[1]RawData!A:DJ,86,FALSE)),"")</f>
        <v/>
      </c>
      <c r="AA79" s="26" t="str">
        <f>IF((AND(F79="LIVE",Y79=TRUE)),IF(VLOOKUP(A79,[1]RawData!A:DJ,98,FALSE)="","No Workaround Frequency",VLOOKUP(A79,[1]RawData!A:DJ,98,FALSE)),"")</f>
        <v/>
      </c>
      <c r="AB79" s="26" t="str">
        <f>IF((AND(F79="LIVE",Y79=TRUE)),IF(VLOOKUP(A79,[1]RawData!A:DJ,99,FALSE)="","No Xoserve FTEs",VLOOKUP(A79,[1]RawData!A:DJ,99,FALSE)),"")</f>
        <v/>
      </c>
      <c r="AC79" s="26" t="str">
        <f>IF((AND(F79="LIVE",Y79=TRUE)),IF(VLOOKUP(A79,[1]RawData!A:DJ,94,FALSE)="","No Workaround Intensity",VLOOKUP(A79,[1]RawData!A:DJ,94,FALSE)),"")</f>
        <v/>
      </c>
      <c r="AD79" s="26" t="str">
        <f>IF((AND(F79="LIVE",Y79=TRUE)),IF(VLOOKUP(A79,[1]RawData!A:DJ,87,FALSE)="","No Lifespan Date",VLOOKUP(A79,[1]RawData!A:DJ,87,FALSE)),"")</f>
        <v/>
      </c>
      <c r="AE79" s="26" t="str">
        <f>IF(F79="LIVE",IF(VLOOKUP(A79,[1]RawData!A:DJ,100,FALSE)="","No Change Driver",VLOOKUP(A79,[1]RawData!A:DJ,100,FALSE)),"")</f>
        <v>No Change Driver</v>
      </c>
      <c r="AF79" s="26" t="str">
        <f>IF(F79="LIVE",IF(VLOOKUP(A79,[1]RawData!A:DJ,101,FALSE)="","No Change Beneficiary",VLOOKUP(A79,[1]RawData!A:DJ,101,FALSE)),"")</f>
        <v>No Change Beneficiary</v>
      </c>
      <c r="AG79" s="26" t="b">
        <f>VLOOKUP(A79,[1]RawData!A:DJ,102,FALSE)</f>
        <v>0</v>
      </c>
      <c r="AH79" s="26" t="b">
        <f>VLOOKUP(A79,[1]RawData!A:DJ,103,FALSE)</f>
        <v>0</v>
      </c>
      <c r="AI79" s="26" t="b">
        <f>VLOOKUP(A79,[1]RawData!A:DJ,104,FALSE)</f>
        <v>0</v>
      </c>
      <c r="AJ79" s="26" t="str">
        <f>IF(F79="LIVE",IF(VLOOKUP(A79,[1]RawData!A:DJ,106,FALSE)="","No DSC Service Area",VLOOKUP(A79,[1]RawData!A:DJ,106,FALSE)),"")</f>
        <v>No DSC Service Area</v>
      </c>
      <c r="AK79" s="26" t="str">
        <f>IF(F79="LIVE",IF(VLOOKUP(A79,[1]RawData!A:DJ,107,FALSE)="","No Number of impacted DSC Service Areas",VLOOKUP(A79,[1]RawData!A:DJ,107,FALSE)),"")</f>
        <v>No Number of impacted DSC Service Areas</v>
      </c>
      <c r="AL79" s="26" t="str">
        <f>IF(F79="LIVE",IF(VLOOKUP(A79,[1]RawData!A:DJ,108,FALSE)="","No Change Improvement Scale",VLOOKUP(A79,[1]RawData!A:DJ,108,FALSE)),"")</f>
        <v>No Change Improvement Scale</v>
      </c>
      <c r="AM79" s="27" t="b">
        <f>VLOOKUP(A79,[1]RawData!A:DJ,88,FALSE)</f>
        <v>0</v>
      </c>
      <c r="AN79" s="27" t="b">
        <f>VLOOKUP(A79,[1]RawData!A:DJ,90,FALSE)</f>
        <v>0</v>
      </c>
      <c r="AO79" s="27" t="b">
        <f>VLOOKUP(A79,[1]RawData!A:DJ,89,FALSE)</f>
        <v>0</v>
      </c>
      <c r="AP79" s="27" t="b">
        <f>VLOOKUP(A79,[1]RawData!A:DJ,109,FALSE)</f>
        <v>0</v>
      </c>
      <c r="AQ79" s="27" t="b">
        <f>VLOOKUP(A79,[1]RawData!A:DJ,96,FALSE)</f>
        <v>0</v>
      </c>
      <c r="AR79" s="27" t="b">
        <f>VLOOKUP(A79,[1]RawData!A:DJ,110,FALSE)</f>
        <v>0</v>
      </c>
      <c r="AS79" s="26">
        <f>IF(VLOOKUP($A79,[1]RawData!$A:$DJ,111,FALSE)="","No Date",VLOOKUP($A79,[1]RawData!$A:$DJ,111,FALSE))</f>
        <v>43019</v>
      </c>
      <c r="AT79" s="26">
        <f>IF(VLOOKUP($A79,[1]RawData!$A:$DJ,112,FALSE)="","No Date",VLOOKUP($A79,[1]RawData!$A:$DJ,112,FALSE))</f>
        <v>43019</v>
      </c>
      <c r="AU79" s="26">
        <f>IF(VLOOKUP($A79,[1]RawData!$A:$DJ,114,FALSE)="","No Date",VLOOKUP($A79,[1]RawData!$A:$DJ,114,FALSE))</f>
        <v>43110</v>
      </c>
      <c r="AV79" s="26" t="str">
        <f>IF(VLOOKUP($A79,[1]RawData!$A:$DJ,113,FALSE)="","No Date",VLOOKUP($A79,[1]RawData!$A:$DJ,113,FALSE))</f>
        <v>No Date</v>
      </c>
    </row>
    <row r="80" spans="1:48">
      <c r="A80" s="23" t="s">
        <v>145</v>
      </c>
      <c r="B80" s="24" t="str">
        <f>VLOOKUP(G80,[1]StatusMappings!A:B,2,FALSE)</f>
        <v>2. Change sanction/approved and in project delivery</v>
      </c>
      <c r="C80" s="23" t="s">
        <v>66</v>
      </c>
      <c r="D80" s="24" t="str">
        <f>VLOOKUP(A80,[1]RawData!A:DJ,2,FALSE)</f>
        <v>Solution Manager Upgrade</v>
      </c>
      <c r="E80" s="24" t="str">
        <f>VLOOKUP(A80,[1]RawData!A:DJ,20,FALSE)</f>
        <v>CR (Internal)</v>
      </c>
      <c r="F80" s="23" t="str">
        <f>VLOOKUP(A80,[1]RawData!A:DJ,21,FALSE)</f>
        <v>LIVE</v>
      </c>
      <c r="G80" s="23" t="str">
        <f>VLOOKUP(A80,[1]RawData!A:DJ,3,FALSE)</f>
        <v>11. Change In Delivery</v>
      </c>
      <c r="H80" s="25">
        <f t="shared" si="2"/>
        <v>0</v>
      </c>
      <c r="I80" s="25" t="str">
        <f>IF(ISNA(VLOOKUP(A80,[1]PrioritisationVariables!L:P,3,FALSE)),"",(VLOOKUP(A80,[1]PrioritisationVariables!L:P,3,FALSE)))</f>
        <v/>
      </c>
      <c r="J80" s="25" t="str">
        <f>IF(ISNA(VLOOKUP(A80,[1]PrioritisationVariables!L:P,5,FALSE)),"",(VLOOKUP(A80,[1]PrioritisationVariables!L:P,5,FALSE)))</f>
        <v/>
      </c>
      <c r="K80" s="26" t="str">
        <f>IF(F80="LIVE",IF(VLOOKUP(A80,[1]RawData!A:DJ,79,FALSE)="","No Platform",VLOOKUP(A80,[1]RawData!A:DJ,79,FALSE)),"")</f>
        <v>R &amp; N</v>
      </c>
      <c r="L80" s="26">
        <f>IF(VLOOKUP(A80,[1]RawData!A:DJ,9,FALSE)="","No Date",VLOOKUP(A80,[1]RawData!A:DJ,9,FALSE))</f>
        <v>43010</v>
      </c>
      <c r="M80" s="27" t="str">
        <f>VLOOKUP(A80,[1]RawData!A:DJ,16,FALSE)</f>
        <v>Smitha Pichrikat</v>
      </c>
      <c r="N80" s="26" t="str">
        <f>IF(F80="LIVE",IF(VLOOKUP(A80,[1]RawData!A:DJ,19,FALSE)="","No Project Manager",VLOOKUP(A80,[1]RawData!A:DJ,19,FALSE)),"")</f>
        <v>Smitha Pichrikat</v>
      </c>
      <c r="O80" s="31">
        <f>VLOOKUP(A80,[1]RawData!A:DJ,77,FALSE)</f>
        <v>0</v>
      </c>
      <c r="P80" s="27">
        <f>VLOOKUP(A80,[1]RawData!A:DJ,78,FALSE)</f>
        <v>0</v>
      </c>
      <c r="Q80" s="26" t="str">
        <f>IF(F80="LIVE",IF(VLOOKUP(A80,[1]RawData!A:DJ,81,FALSE)="","No Delivery Team",VLOOKUP(A80,[1]RawData!A:DJ,81,FALSE)),"")</f>
        <v>Project Delivery</v>
      </c>
      <c r="R80" s="27">
        <f>VLOOKUP(A80,[1]RawData!A:DJ,80,FALSE)</f>
        <v>0</v>
      </c>
      <c r="S80" s="26">
        <f>IF(F80="LIVE",IF(VLOOKUP(A80,[1]RawData!A:DJ,60,FALSE)="","No Date",VLOOKUP(A80,[1]RawData!A:DJ,60,FALSE)),"")</f>
        <v>43202</v>
      </c>
      <c r="T80" s="26" t="str">
        <f>IF(VLOOKUP(A80,[1]RawData!A:DJ,61,FALSE)="","No Date",VLOOKUP(A80,[1]RawData!A:DJ,61,FALSE))</f>
        <v>No Date</v>
      </c>
      <c r="U80" s="26">
        <f>IF(F80="LIVE",IF(VLOOKUP(A80,[1]RawData!A:DJ,11,FALSE)="","No Date",VLOOKUP(A80,[1]RawData!A:DJ,11,FALSE)),"")</f>
        <v>43193</v>
      </c>
      <c r="V80" s="26" t="str">
        <f>IF(F80="LIVE",IF(VLOOKUP(A80,[1]RawData!A:DJ,82,FALSE)="","No Application",VLOOKUP(A80,[1]RawData!A:DJ,82,FALSE)),"")</f>
        <v>ISU</v>
      </c>
      <c r="W80" s="26" t="str">
        <f>IF(F80="LIVE",IF(VLOOKUP(A80,[1]RawData!A:DJ,83,FALSE)="","No Process",VLOOKUP(A80,[1]RawData!A:DJ,83,FALSE)),"")</f>
        <v>Other</v>
      </c>
      <c r="X80" s="26" t="str">
        <f>IF(F80="LIVE",IF(VLOOKUP(A80,[1]RawData!A:DJ,84,FALSE)="","No Delivery Effort",VLOOKUP(A80,[1]RawData!A:DJ,84,FALSE)),"")</f>
        <v>31-100days</v>
      </c>
      <c r="Y80" s="27" t="b">
        <f>VLOOKUP(A80,[1]RawData!A:DJ,85,FALSE)</f>
        <v>0</v>
      </c>
      <c r="Z80" s="26" t="str">
        <f>IF((AND(F80="LIVE",Y80=TRUE)),IF(VLOOKUP(A80,[1]RawData!A:DJ,86,FALSE)="","No Workaround Accountability",VLOOKUP(A80,[1]RawData!A:DJ,86,FALSE)),"")</f>
        <v/>
      </c>
      <c r="AA80" s="26" t="str">
        <f>IF((AND(F80="LIVE",Y80=TRUE)),IF(VLOOKUP(A80,[1]RawData!A:DJ,98,FALSE)="","No Workaround Frequency",VLOOKUP(A80,[1]RawData!A:DJ,98,FALSE)),"")</f>
        <v/>
      </c>
      <c r="AB80" s="26" t="str">
        <f>IF((AND(F80="LIVE",Y80=TRUE)),IF(VLOOKUP(A80,[1]RawData!A:DJ,99,FALSE)="","No Xoserve FTEs",VLOOKUP(A80,[1]RawData!A:DJ,99,FALSE)),"")</f>
        <v/>
      </c>
      <c r="AC80" s="26" t="str">
        <f>IF((AND(F80="LIVE",Y80=TRUE)),IF(VLOOKUP(A80,[1]RawData!A:DJ,94,FALSE)="","No Workaround Intensity",VLOOKUP(A80,[1]RawData!A:DJ,94,FALSE)),"")</f>
        <v/>
      </c>
      <c r="AD80" s="26" t="str">
        <f>IF((AND(F80="LIVE",Y80=TRUE)),IF(VLOOKUP(A80,[1]RawData!A:DJ,87,FALSE)="","No Lifespan Date",VLOOKUP(A80,[1]RawData!A:DJ,87,FALSE)),"")</f>
        <v/>
      </c>
      <c r="AE80" s="26" t="str">
        <f>IF(F80="LIVE",IF(VLOOKUP(A80,[1]RawData!A:DJ,100,FALSE)="","No Change Driver",VLOOKUP(A80,[1]RawData!A:DJ,100,FALSE)),"")</f>
        <v>Xoserve Internal CR (business improvement initiative)</v>
      </c>
      <c r="AF80" s="26" t="str">
        <f>IF(F80="LIVE",IF(VLOOKUP(A80,[1]RawData!A:DJ,101,FALSE)="","No Change Beneficiary",VLOOKUP(A80,[1]RawData!A:DJ,101,FALSE)),"")</f>
        <v>Xoserve Only</v>
      </c>
      <c r="AG80" s="26" t="b">
        <f>VLOOKUP(A80,[1]RawData!A:DJ,102,FALSE)</f>
        <v>0</v>
      </c>
      <c r="AH80" s="26" t="b">
        <f>VLOOKUP(A80,[1]RawData!A:DJ,103,FALSE)</f>
        <v>0</v>
      </c>
      <c r="AI80" s="26" t="b">
        <f>VLOOKUP(A80,[1]RawData!A:DJ,104,FALSE)</f>
        <v>0</v>
      </c>
      <c r="AJ80" s="26" t="str">
        <f>IF(F80="LIVE",IF(VLOOKUP(A80,[1]RawData!A:DJ,106,FALSE)="","No DSC Service Area",VLOOKUP(A80,[1]RawData!A:DJ,106,FALSE)),"")</f>
        <v>Service Area 23: Internal</v>
      </c>
      <c r="AK80" s="26" t="str">
        <f>IF(F80="LIVE",IF(VLOOKUP(A80,[1]RawData!A:DJ,107,FALSE)="","No Number of impacted DSC Service Areas",VLOOKUP(A80,[1]RawData!A:DJ,107,FALSE)),"")</f>
        <v>None (Xoserve internal initiative)</v>
      </c>
      <c r="AL80" s="26" t="str">
        <f>IF(F80="LIVE",IF(VLOOKUP(A80,[1]RawData!A:DJ,108,FALSE)="","No Change Improvement Scale",VLOOKUP(A80,[1]RawData!A:DJ,108,FALSE)),"")</f>
        <v>No Change Improvement Scale</v>
      </c>
      <c r="AM80" s="27" t="b">
        <f>VLOOKUP(A80,[1]RawData!A:DJ,88,FALSE)</f>
        <v>0</v>
      </c>
      <c r="AN80" s="27" t="b">
        <f>VLOOKUP(A80,[1]RawData!A:DJ,90,FALSE)</f>
        <v>0</v>
      </c>
      <c r="AO80" s="27" t="b">
        <f>VLOOKUP(A80,[1]RawData!A:DJ,89,FALSE)</f>
        <v>0</v>
      </c>
      <c r="AP80" s="27" t="b">
        <f>VLOOKUP(A80,[1]RawData!A:DJ,109,FALSE)</f>
        <v>0</v>
      </c>
      <c r="AQ80" s="27" t="b">
        <f>VLOOKUP(A80,[1]RawData!A:DJ,96,FALSE)</f>
        <v>0</v>
      </c>
      <c r="AR80" s="27" t="b">
        <f>VLOOKUP(A80,[1]RawData!A:DJ,110,FALSE)</f>
        <v>0</v>
      </c>
      <c r="AS80" s="26" t="str">
        <f>IF(VLOOKUP($A80,[1]RawData!$A:$DJ,111,FALSE)="","No Date",VLOOKUP($A80,[1]RawData!$A:$DJ,111,FALSE))</f>
        <v>No Date</v>
      </c>
      <c r="AT80" s="26" t="str">
        <f>IF(VLOOKUP($A80,[1]RawData!$A:$DJ,112,FALSE)="","No Date",VLOOKUP($A80,[1]RawData!$A:$DJ,112,FALSE))</f>
        <v>No Date</v>
      </c>
      <c r="AU80" s="26" t="str">
        <f>IF(VLOOKUP($A80,[1]RawData!$A:$DJ,114,FALSE)="","No Date",VLOOKUP($A80,[1]RawData!$A:$DJ,114,FALSE))</f>
        <v>No Date</v>
      </c>
      <c r="AV80" s="26" t="str">
        <f>IF(VLOOKUP($A80,[1]RawData!$A:$DJ,113,FALSE)="","No Date",VLOOKUP($A80,[1]RawData!$A:$DJ,113,FALSE))</f>
        <v>No Date</v>
      </c>
    </row>
    <row r="81" spans="1:48">
      <c r="A81" s="23" t="s">
        <v>146</v>
      </c>
      <c r="B81" s="24" t="str">
        <f>VLOOKUP(G81,[1]StatusMappings!A:B,2,FALSE)</f>
        <v>2. Change sanction/approved and in project delivery</v>
      </c>
      <c r="C81" s="23" t="s">
        <v>50</v>
      </c>
      <c r="D81" s="24" t="str">
        <f>VLOOKUP(A81,[1]RawData!A:DJ,2,FALSE)</f>
        <v>Introduction of a R&amp;N Minor Release Delivery Mechanism</v>
      </c>
      <c r="E81" s="24" t="str">
        <f>VLOOKUP(A81,[1]RawData!A:DJ,20,FALSE)</f>
        <v>CR (Internal)</v>
      </c>
      <c r="F81" s="23" t="str">
        <f>VLOOKUP(A81,[1]RawData!A:DJ,21,FALSE)</f>
        <v>LIVE</v>
      </c>
      <c r="G81" s="23" t="str">
        <f>VLOOKUP(A81,[1]RawData!A:DJ,3,FALSE)</f>
        <v>11. Change In Delivery</v>
      </c>
      <c r="H81" s="25">
        <f t="shared" si="2"/>
        <v>0</v>
      </c>
      <c r="I81" s="25" t="str">
        <f>IF(ISNA(VLOOKUP(A81,[1]PrioritisationVariables!L:P,3,FALSE)),"",(VLOOKUP(A81,[1]PrioritisationVariables!L:P,3,FALSE)))</f>
        <v/>
      </c>
      <c r="J81" s="25" t="str">
        <f>IF(ISNA(VLOOKUP(A81,[1]PrioritisationVariables!L:P,5,FALSE)),"",(VLOOKUP(A81,[1]PrioritisationVariables!L:P,5,FALSE)))</f>
        <v/>
      </c>
      <c r="K81" s="26" t="str">
        <f>IF(F81="LIVE",IF(VLOOKUP(A81,[1]RawData!A:DJ,79,FALSE)="","No Platform",VLOOKUP(A81,[1]RawData!A:DJ,79,FALSE)),"")</f>
        <v>R &amp; N</v>
      </c>
      <c r="L81" s="26">
        <f>IF(VLOOKUP(A81,[1]RawData!A:DJ,9,FALSE)="","No Date",VLOOKUP(A81,[1]RawData!A:DJ,9,FALSE))</f>
        <v>43109</v>
      </c>
      <c r="M81" s="27" t="str">
        <f>VLOOKUP(A81,[1]RawData!A:DJ,16,FALSE)</f>
        <v>Lee Chambers</v>
      </c>
      <c r="N81" s="26" t="str">
        <f>IF(F81="LIVE",IF(VLOOKUP(A81,[1]RawData!A:DJ,19,FALSE)="","No Project Manager",VLOOKUP(A81,[1]RawData!A:DJ,19,FALSE)),"")</f>
        <v>Lee Chambers</v>
      </c>
      <c r="O81" s="31">
        <f>VLOOKUP(A81,[1]RawData!A:DJ,77,FALSE)</f>
        <v>0</v>
      </c>
      <c r="P81" s="27">
        <f>VLOOKUP(A81,[1]RawData!A:DJ,78,FALSE)</f>
        <v>0</v>
      </c>
      <c r="Q81" s="26" t="str">
        <f>IF(F81="LIVE",IF(VLOOKUP(A81,[1]RawData!A:DJ,81,FALSE)="","No Delivery Team",VLOOKUP(A81,[1]RawData!A:DJ,81,FALSE)),"")</f>
        <v>Project Delivery</v>
      </c>
      <c r="R81" s="27">
        <f>VLOOKUP(A81,[1]RawData!A:DJ,80,FALSE)</f>
        <v>0</v>
      </c>
      <c r="S81" s="26">
        <f>IF(F81="LIVE",IF(VLOOKUP(A81,[1]RawData!A:DJ,60,FALSE)="","No Date",VLOOKUP(A81,[1]RawData!A:DJ,60,FALSE)),"")</f>
        <v>43235</v>
      </c>
      <c r="T81" s="26" t="str">
        <f>IF(VLOOKUP(A81,[1]RawData!A:DJ,61,FALSE)="","No Date",VLOOKUP(A81,[1]RawData!A:DJ,61,FALSE))</f>
        <v>No Date</v>
      </c>
      <c r="U81" s="26">
        <f>IF(F81="LIVE",IF(VLOOKUP(A81,[1]RawData!A:DJ,11,FALSE)="","No Date",VLOOKUP(A81,[1]RawData!A:DJ,11,FALSE)),"")</f>
        <v>43235</v>
      </c>
      <c r="V81" s="26" t="str">
        <f>IF(F81="LIVE",IF(VLOOKUP(A81,[1]RawData!A:DJ,82,FALSE)="","No Application",VLOOKUP(A81,[1]RawData!A:DJ,82,FALSE)),"")</f>
        <v>No Application</v>
      </c>
      <c r="W81" s="26" t="str">
        <f>IF(F81="LIVE",IF(VLOOKUP(A81,[1]RawData!A:DJ,83,FALSE)="","No Process",VLOOKUP(A81,[1]RawData!A:DJ,83,FALSE)),"")</f>
        <v>No Process</v>
      </c>
      <c r="X81" s="26" t="str">
        <f>IF(F81="LIVE",IF(VLOOKUP(A81,[1]RawData!A:DJ,84,FALSE)="","No Delivery Effort",VLOOKUP(A81,[1]RawData!A:DJ,84,FALSE)),"")</f>
        <v>No Delivery Effort</v>
      </c>
      <c r="Y81" s="27" t="b">
        <f>VLOOKUP(A81,[1]RawData!A:DJ,85,FALSE)</f>
        <v>0</v>
      </c>
      <c r="Z81" s="26" t="str">
        <f>IF((AND(F81="LIVE",Y81=TRUE)),IF(VLOOKUP(A81,[1]RawData!A:DJ,86,FALSE)="","No Workaround Accountability",VLOOKUP(A81,[1]RawData!A:DJ,86,FALSE)),"")</f>
        <v/>
      </c>
      <c r="AA81" s="26" t="str">
        <f>IF((AND(F81="LIVE",Y81=TRUE)),IF(VLOOKUP(A81,[1]RawData!A:DJ,98,FALSE)="","No Workaround Frequency",VLOOKUP(A81,[1]RawData!A:DJ,98,FALSE)),"")</f>
        <v/>
      </c>
      <c r="AB81" s="26" t="str">
        <f>IF((AND(F81="LIVE",Y81=TRUE)),IF(VLOOKUP(A81,[1]RawData!A:DJ,99,FALSE)="","No Xoserve FTEs",VLOOKUP(A81,[1]RawData!A:DJ,99,FALSE)),"")</f>
        <v/>
      </c>
      <c r="AC81" s="26" t="str">
        <f>IF((AND(F81="LIVE",Y81=TRUE)),IF(VLOOKUP(A81,[1]RawData!A:DJ,94,FALSE)="","No Workaround Intensity",VLOOKUP(A81,[1]RawData!A:DJ,94,FALSE)),"")</f>
        <v/>
      </c>
      <c r="AD81" s="26" t="str">
        <f>IF((AND(F81="LIVE",Y81=TRUE)),IF(VLOOKUP(A81,[1]RawData!A:DJ,87,FALSE)="","No Lifespan Date",VLOOKUP(A81,[1]RawData!A:DJ,87,FALSE)),"")</f>
        <v/>
      </c>
      <c r="AE81" s="26" t="str">
        <f>IF(F81="LIVE",IF(VLOOKUP(A81,[1]RawData!A:DJ,100,FALSE)="","No Change Driver",VLOOKUP(A81,[1]RawData!A:DJ,100,FALSE)),"")</f>
        <v>No Change Driver</v>
      </c>
      <c r="AF81" s="26" t="str">
        <f>IF(F81="LIVE",IF(VLOOKUP(A81,[1]RawData!A:DJ,101,FALSE)="","No Change Beneficiary",VLOOKUP(A81,[1]RawData!A:DJ,101,FALSE)),"")</f>
        <v>No Change Beneficiary</v>
      </c>
      <c r="AG81" s="26" t="b">
        <f>VLOOKUP(A81,[1]RawData!A:DJ,102,FALSE)</f>
        <v>0</v>
      </c>
      <c r="AH81" s="26" t="b">
        <f>VLOOKUP(A81,[1]RawData!A:DJ,103,FALSE)</f>
        <v>0</v>
      </c>
      <c r="AI81" s="26" t="b">
        <f>VLOOKUP(A81,[1]RawData!A:DJ,104,FALSE)</f>
        <v>0</v>
      </c>
      <c r="AJ81" s="26" t="str">
        <f>IF(F81="LIVE",IF(VLOOKUP(A81,[1]RawData!A:DJ,106,FALSE)="","No DSC Service Area",VLOOKUP(A81,[1]RawData!A:DJ,106,FALSE)),"")</f>
        <v>No DSC Service Area</v>
      </c>
      <c r="AK81" s="26" t="str">
        <f>IF(F81="LIVE",IF(VLOOKUP(A81,[1]RawData!A:DJ,107,FALSE)="","No Number of impacted DSC Service Areas",VLOOKUP(A81,[1]RawData!A:DJ,107,FALSE)),"")</f>
        <v>No Number of impacted DSC Service Areas</v>
      </c>
      <c r="AL81" s="26" t="str">
        <f>IF(F81="LIVE",IF(VLOOKUP(A81,[1]RawData!A:DJ,108,FALSE)="","No Change Improvement Scale",VLOOKUP(A81,[1]RawData!A:DJ,108,FALSE)),"")</f>
        <v>No Change Improvement Scale</v>
      </c>
      <c r="AM81" s="27" t="b">
        <f>VLOOKUP(A81,[1]RawData!A:DJ,88,FALSE)</f>
        <v>0</v>
      </c>
      <c r="AN81" s="27" t="b">
        <f>VLOOKUP(A81,[1]RawData!A:DJ,90,FALSE)</f>
        <v>0</v>
      </c>
      <c r="AO81" s="27" t="b">
        <f>VLOOKUP(A81,[1]RawData!A:DJ,89,FALSE)</f>
        <v>0</v>
      </c>
      <c r="AP81" s="27" t="b">
        <f>VLOOKUP(A81,[1]RawData!A:DJ,109,FALSE)</f>
        <v>0</v>
      </c>
      <c r="AQ81" s="27" t="b">
        <f>VLOOKUP(A81,[1]RawData!A:DJ,96,FALSE)</f>
        <v>0</v>
      </c>
      <c r="AR81" s="27" t="b">
        <f>VLOOKUP(A81,[1]RawData!A:DJ,110,FALSE)</f>
        <v>0</v>
      </c>
      <c r="AS81" s="26" t="str">
        <f>IF(VLOOKUP($A81,[1]RawData!$A:$DJ,111,FALSE)="","No Date",VLOOKUP($A81,[1]RawData!$A:$DJ,111,FALSE))</f>
        <v>No Date</v>
      </c>
      <c r="AT81" s="26" t="str">
        <f>IF(VLOOKUP($A81,[1]RawData!$A:$DJ,112,FALSE)="","No Date",VLOOKUP($A81,[1]RawData!$A:$DJ,112,FALSE))</f>
        <v>No Date</v>
      </c>
      <c r="AU81" s="26" t="str">
        <f>IF(VLOOKUP($A81,[1]RawData!$A:$DJ,114,FALSE)="","No Date",VLOOKUP($A81,[1]RawData!$A:$DJ,114,FALSE))</f>
        <v>No Date</v>
      </c>
      <c r="AV81" s="26" t="str">
        <f>IF(VLOOKUP($A81,[1]RawData!$A:$DJ,113,FALSE)="","No Date",VLOOKUP($A81,[1]RawData!$A:$DJ,113,FALSE))</f>
        <v>No Date</v>
      </c>
    </row>
  </sheetData>
  <autoFilter ref="A1:AV81" xr:uid="{00000000-0009-0000-0000-000002000000}"/>
  <sortState ref="A4:AX53">
    <sortCondition ref="G1"/>
  </sortState>
  <conditionalFormatting sqref="D2:S81 A2:B81 U2:AV81">
    <cfRule type="cellIs" dxfId="22" priority="30" operator="equal">
      <formula>"No Workaround"</formula>
    </cfRule>
    <cfRule type="cellIs" dxfId="21" priority="42" operator="equal">
      <formula>"Change Not Live"</formula>
    </cfRule>
  </conditionalFormatting>
  <conditionalFormatting sqref="L2:L81 S2:S81 U2:U81 AS2:AV81">
    <cfRule type="cellIs" dxfId="20" priority="26" operator="equal">
      <formula>"No Date"</formula>
    </cfRule>
  </conditionalFormatting>
  <conditionalFormatting sqref="K2:K81">
    <cfRule type="cellIs" dxfId="19" priority="25" operator="equal">
      <formula>"No Platform"</formula>
    </cfRule>
  </conditionalFormatting>
  <conditionalFormatting sqref="N2:N81">
    <cfRule type="cellIs" dxfId="18" priority="24" operator="equal">
      <formula>"No Project Manager"</formula>
    </cfRule>
  </conditionalFormatting>
  <conditionalFormatting sqref="Q2:Q81">
    <cfRule type="cellIs" dxfId="17" priority="23" operator="equal">
      <formula>"No Delivery Team"</formula>
    </cfRule>
  </conditionalFormatting>
  <conditionalFormatting sqref="V2:V81">
    <cfRule type="cellIs" dxfId="16" priority="22" operator="equal">
      <formula>"No Application"</formula>
    </cfRule>
  </conditionalFormatting>
  <conditionalFormatting sqref="W2:W81">
    <cfRule type="cellIs" dxfId="15" priority="21" operator="equal">
      <formula>"No Process"</formula>
    </cfRule>
  </conditionalFormatting>
  <conditionalFormatting sqref="X2:X81">
    <cfRule type="cellIs" dxfId="14" priority="20" operator="equal">
      <formula>"No Delivery Effort"</formula>
    </cfRule>
  </conditionalFormatting>
  <conditionalFormatting sqref="Z2:AA81">
    <cfRule type="cellIs" dxfId="13" priority="19" operator="equal">
      <formula>"No Workaround Accountability"</formula>
    </cfRule>
  </conditionalFormatting>
  <conditionalFormatting sqref="AD2:AD81 AG2:AI81">
    <cfRule type="cellIs" dxfId="12" priority="18" operator="equal">
      <formula>"No Lifespan Date"</formula>
    </cfRule>
  </conditionalFormatting>
  <conditionalFormatting sqref="AC2:AC81">
    <cfRule type="cellIs" dxfId="11" priority="17" operator="equal">
      <formula>"No Workaround Intensity"</formula>
    </cfRule>
  </conditionalFormatting>
  <conditionalFormatting sqref="S2:S81 U2:U81">
    <cfRule type="expression" dxfId="10" priority="16">
      <formula>S2&lt;TODAY()</formula>
    </cfRule>
  </conditionalFormatting>
  <conditionalFormatting sqref="AA2:AA81">
    <cfRule type="cellIs" dxfId="9" priority="12" operator="equal">
      <formula>"No Workaround Frequency"</formula>
    </cfRule>
  </conditionalFormatting>
  <conditionalFormatting sqref="AB2:AB81">
    <cfRule type="cellIs" dxfId="8" priority="11" operator="equal">
      <formula>"No Xoserve FTEs"</formula>
    </cfRule>
  </conditionalFormatting>
  <conditionalFormatting sqref="AE2:AE81">
    <cfRule type="cellIs" dxfId="7" priority="10" operator="equal">
      <formula>"No Change Driver"</formula>
    </cfRule>
  </conditionalFormatting>
  <conditionalFormatting sqref="AF2:AF81">
    <cfRule type="cellIs" dxfId="6" priority="9" operator="equal">
      <formula>"No Change Beneficiary"</formula>
    </cfRule>
  </conditionalFormatting>
  <conditionalFormatting sqref="AJ2:AJ81">
    <cfRule type="cellIs" dxfId="5" priority="8" operator="equal">
      <formula>"No DSC Service Area"</formula>
    </cfRule>
  </conditionalFormatting>
  <conditionalFormatting sqref="AK2:AK81">
    <cfRule type="cellIs" dxfId="4" priority="7" operator="equal">
      <formula>"No Number of impacted DSC Service Areas"</formula>
    </cfRule>
  </conditionalFormatting>
  <conditionalFormatting sqref="AL2:AL81">
    <cfRule type="cellIs" dxfId="3" priority="6" operator="equal">
      <formula>"No Change Improvement Scale"</formula>
    </cfRule>
  </conditionalFormatting>
  <conditionalFormatting sqref="AS2:AV81">
    <cfRule type="cellIs" dxfId="2" priority="1" operator="equal">
      <formula>"NO Date"</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D28"/>
  <sheetViews>
    <sheetView workbookViewId="0">
      <selection activeCell="A32" sqref="A32"/>
    </sheetView>
  </sheetViews>
  <sheetFormatPr baseColWidth="10" defaultColWidth="8.83203125" defaultRowHeight="15"/>
  <cols>
    <col min="1" max="1" width="41.33203125" customWidth="1"/>
    <col min="2" max="2" width="15.6640625" customWidth="1"/>
  </cols>
  <sheetData>
    <row r="3" spans="1:4">
      <c r="A3" s="9" t="s">
        <v>53</v>
      </c>
      <c r="B3" t="s">
        <v>55</v>
      </c>
    </row>
    <row r="4" spans="1:4">
      <c r="A4" s="10" t="s">
        <v>60</v>
      </c>
      <c r="B4" s="11"/>
    </row>
    <row r="5" spans="1:4">
      <c r="A5" s="10" t="s">
        <v>66</v>
      </c>
      <c r="B5" s="11">
        <v>1</v>
      </c>
      <c r="D5" s="11"/>
    </row>
    <row r="6" spans="1:4">
      <c r="A6" s="10" t="s">
        <v>157</v>
      </c>
      <c r="B6" s="11">
        <v>2</v>
      </c>
      <c r="D6" s="11"/>
    </row>
    <row r="7" spans="1:4">
      <c r="A7" s="10" t="s">
        <v>65</v>
      </c>
      <c r="B7" s="11">
        <v>4</v>
      </c>
      <c r="D7" s="11"/>
    </row>
    <row r="8" spans="1:4">
      <c r="A8" s="10" t="s">
        <v>61</v>
      </c>
      <c r="B8" s="11">
        <v>17</v>
      </c>
      <c r="D8" s="11"/>
    </row>
    <row r="9" spans="1:4">
      <c r="A9" s="10" t="s">
        <v>63</v>
      </c>
      <c r="B9" s="11">
        <v>17</v>
      </c>
      <c r="D9" s="11"/>
    </row>
    <row r="10" spans="1:4">
      <c r="A10" s="10" t="s">
        <v>147</v>
      </c>
      <c r="B10" s="11">
        <v>1</v>
      </c>
      <c r="D10" s="11"/>
    </row>
    <row r="11" spans="1:4">
      <c r="A11" s="10" t="s">
        <v>62</v>
      </c>
      <c r="B11" s="11">
        <v>1</v>
      </c>
      <c r="D11" s="11"/>
    </row>
    <row r="12" spans="1:4">
      <c r="A12" s="10" t="s">
        <v>48</v>
      </c>
      <c r="B12" s="11">
        <v>1</v>
      </c>
      <c r="D12" s="11"/>
    </row>
    <row r="13" spans="1:4">
      <c r="A13" s="10" t="s">
        <v>64</v>
      </c>
      <c r="B13" s="11">
        <v>1</v>
      </c>
      <c r="D13" s="11"/>
    </row>
    <row r="14" spans="1:4">
      <c r="A14" s="10" t="s">
        <v>50</v>
      </c>
      <c r="B14" s="11">
        <v>1</v>
      </c>
      <c r="D14" s="11"/>
    </row>
    <row r="15" spans="1:4">
      <c r="A15" s="10" t="s">
        <v>49</v>
      </c>
      <c r="B15" s="11">
        <v>3</v>
      </c>
      <c r="D15" s="11"/>
    </row>
    <row r="16" spans="1:4">
      <c r="A16" s="10" t="s">
        <v>154</v>
      </c>
      <c r="B16" s="11">
        <v>1</v>
      </c>
      <c r="D16" s="11"/>
    </row>
    <row r="17" spans="1:4">
      <c r="A17" s="10" t="s">
        <v>52</v>
      </c>
      <c r="B17" s="11">
        <v>5</v>
      </c>
      <c r="D17" s="11"/>
    </row>
    <row r="18" spans="1:4">
      <c r="A18" s="10" t="s">
        <v>51</v>
      </c>
      <c r="B18" s="11">
        <v>14</v>
      </c>
      <c r="D18" s="11"/>
    </row>
    <row r="19" spans="1:4">
      <c r="A19" s="10" t="s">
        <v>67</v>
      </c>
      <c r="B19" s="11">
        <v>1</v>
      </c>
      <c r="D19" s="11"/>
    </row>
    <row r="20" spans="1:4">
      <c r="A20" s="10" t="s">
        <v>158</v>
      </c>
      <c r="B20" s="11">
        <v>1</v>
      </c>
      <c r="D20" s="11"/>
    </row>
    <row r="21" spans="1:4">
      <c r="A21" s="10" t="s">
        <v>56</v>
      </c>
      <c r="B21" s="11">
        <v>1</v>
      </c>
      <c r="D21" s="11"/>
    </row>
    <row r="22" spans="1:4">
      <c r="A22" s="10" t="s">
        <v>161</v>
      </c>
      <c r="B22" s="11">
        <v>1</v>
      </c>
    </row>
    <row r="23" spans="1:4">
      <c r="A23" s="10" t="s">
        <v>160</v>
      </c>
      <c r="B23" s="11">
        <v>7</v>
      </c>
    </row>
    <row r="24" spans="1:4">
      <c r="A24" s="10" t="s">
        <v>54</v>
      </c>
      <c r="B24" s="11">
        <v>80</v>
      </c>
    </row>
    <row r="25" spans="1:4">
      <c r="A25" s="35"/>
    </row>
    <row r="26" spans="1:4">
      <c r="A26" s="35"/>
    </row>
    <row r="27" spans="1:4">
      <c r="A27" s="35"/>
    </row>
    <row r="28" spans="1:4">
      <c r="A28" s="35"/>
    </row>
  </sheetData>
  <mergeCells count="1">
    <mergeCell ref="A25:A28"/>
  </mergeCell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R&amp;N POAP</vt:lpstr>
      <vt:lpstr>R&amp;N_2yr_view</vt:lpstr>
      <vt:lpstr>R&amp;N_Live_Changes</vt:lpstr>
      <vt:lpstr>Sheet4</vt:lpstr>
      <vt:lpstr>'R&amp;N POAP'!Print_Area</vt:lpstr>
      <vt:lpstr>'R&amp;N_2yr_view'!Print_Area</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Helen Cuin</cp:lastModifiedBy>
  <cp:lastPrinted>2018-02-02T13:14:33Z</cp:lastPrinted>
  <dcterms:created xsi:type="dcterms:W3CDTF">2018-01-26T15:26:44Z</dcterms:created>
  <dcterms:modified xsi:type="dcterms:W3CDTF">2018-04-10T13:38:03Z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1712444671</vt:i4>
  </property>
  <property fmtid="{D5CDD505-2E9C-101B-9397-08002B2CF9AE}" pid="3" name="_NewReviewCycle">
    <vt:lpwstr/>
  </property>
  <property fmtid="{D5CDD505-2E9C-101B-9397-08002B2CF9AE}" pid="4" name="_EmailSubject">
    <vt:lpwstr>UK Link Change Overview POAP</vt:lpwstr>
  </property>
  <property fmtid="{D5CDD505-2E9C-101B-9397-08002B2CF9AE}" pid="5" name="_AuthorEmail">
    <vt:lpwstr>Jay-Jay.Prosser2@xoserve.com</vt:lpwstr>
  </property>
  <property fmtid="{D5CDD505-2E9C-101B-9397-08002B2CF9AE}" pid="6" name="_AuthorEmailDisplayName">
    <vt:lpwstr>Prosser2, Jay-Jay</vt:lpwstr>
  </property>
  <property fmtid="{D5CDD505-2E9C-101B-9397-08002B2CF9AE}" pid="7" name="_PreviousAdHocReviewCycleID">
    <vt:i4>-1061333663</vt:i4>
  </property>
  <property fmtid="{D5CDD505-2E9C-101B-9397-08002B2CF9AE}" pid="8" name="_ReviewingToolsShownOnce">
    <vt:lpwstr/>
  </property>
</Properties>
</file>